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fer from Compaq\Documents\My Documents\BIGish 2019\"/>
    </mc:Choice>
  </mc:AlternateContent>
  <xr:revisionPtr revIDLastSave="0" documentId="13_ncr:1_{11B85DDA-80C4-4195-BDE1-53849C15DF29}" xr6:coauthVersionLast="43" xr6:coauthVersionMax="43" xr10:uidLastSave="{00000000-0000-0000-0000-000000000000}"/>
  <bookViews>
    <workbookView xWindow="-120" yWindow="-120" windowWidth="20730" windowHeight="11160" tabRatio="925" activeTab="22" xr2:uid="{00000000-000D-0000-FFFF-FFFF00000000}"/>
  </bookViews>
  <sheets>
    <sheet name=" Master (Jumps)" sheetId="1" r:id="rId1"/>
    <sheet name="High Jump (A) (M)" sheetId="18" r:id="rId2"/>
    <sheet name="High Jump (B) (M)" sheetId="47" r:id="rId3"/>
    <sheet name="High Jump (B) (W)" sheetId="48" r:id="rId4"/>
    <sheet name="High Jump (C) (M)" sheetId="50" r:id="rId5"/>
    <sheet name="High Jump (D) (W)" sheetId="51" r:id="rId6"/>
    <sheet name="High Jump (D) (M)" sheetId="52" r:id="rId7"/>
    <sheet name="Discus (IPCM)" sheetId="25" state="hidden" r:id="rId8"/>
    <sheet name="High Jump (E) (W)" sheetId="53" r:id="rId9"/>
    <sheet name="High Jump (E) (M)" sheetId="54" r:id="rId10"/>
    <sheet name="Long Jump (A) M" sheetId="55" r:id="rId11"/>
    <sheet name="Long Jump (B) W" sheetId="39" r:id="rId12"/>
    <sheet name="Long Jump (B) M" sheetId="56" r:id="rId13"/>
    <sheet name="Long Jump (C) W" sheetId="57" r:id="rId14"/>
    <sheet name="Triple Jump (9m) W" sheetId="60" r:id="rId15"/>
    <sheet name="Triple Jump (11m) (W)" sheetId="59" r:id="rId16"/>
    <sheet name="Triple Jump (11m) (M)" sheetId="58" r:id="rId17"/>
    <sheet name="Triple Jump (13m) (M)" sheetId="36" r:id="rId18"/>
    <sheet name="Records" sheetId="42" r:id="rId19"/>
    <sheet name="Master (T)" sheetId="61" r:id="rId20"/>
    <sheet name="Hammer (W)" sheetId="62" r:id="rId21"/>
    <sheet name="Hammer (M)" sheetId="63" r:id="rId22"/>
    <sheet name="Discus (W)" sheetId="64" r:id="rId23"/>
    <sheet name="Discus (U20W)" sheetId="65" r:id="rId24"/>
    <sheet name="Discus (M)" sheetId="66" r:id="rId25"/>
    <sheet name="Discus (U20M)" sheetId="67" r:id="rId26"/>
    <sheet name="Shot W U20" sheetId="68" r:id="rId27"/>
    <sheet name="Shot W " sheetId="69" r:id="rId28"/>
    <sheet name="Shot M" sheetId="70" r:id="rId29"/>
    <sheet name="Shot M U20 " sheetId="71" r:id="rId30"/>
    <sheet name=" Records(T)" sheetId="72" r:id="rId31"/>
  </sheets>
  <externalReferences>
    <externalReference r:id="rId32"/>
    <externalReference r:id="rId33"/>
    <externalReference r:id="rId34"/>
  </externalReferences>
  <definedNames>
    <definedName name="_xlnm._FilterDatabase" localSheetId="0" hidden="1">' Master (Jumps)'!$D$1:$D$176</definedName>
    <definedName name="_xlnm._FilterDatabase" localSheetId="19" hidden="1">'Master (T)'!$D$1:$D$76</definedName>
    <definedName name="_Hlk5702096" localSheetId="30">' Records(T)'!$A$3</definedName>
    <definedName name="_Hlk5702096" localSheetId="18">Records!$A$3</definedName>
    <definedName name="athletes" localSheetId="1">[1]Data!$A:$D</definedName>
    <definedName name="athletes" localSheetId="2">[1]Data!$A:$D</definedName>
    <definedName name="athletes" localSheetId="3">[1]Data!$A:$D</definedName>
    <definedName name="athletes" localSheetId="4">[1]Data!$A:$D</definedName>
    <definedName name="athletes" localSheetId="6">[1]Data!$A:$D</definedName>
    <definedName name="athletes" localSheetId="5">[1]Data!$A:$D</definedName>
    <definedName name="athletes" localSheetId="9">[1]Data!$A:$D</definedName>
    <definedName name="athletes" localSheetId="8">[1]Data!$A:$D</definedName>
    <definedName name="athletes">[2]Data!$A:$D</definedName>
    <definedName name="discus">'Master (T)'!$A$22:$I$50</definedName>
    <definedName name="hammer">'Master (T)'!$A$51:$I$73</definedName>
    <definedName name="high_j">' Master (Jumps)'!$A$97:$G$173</definedName>
    <definedName name="long_j">' Master (Jumps)'!$A$50:$G$96</definedName>
    <definedName name="_xlnm.Print_Area" localSheetId="0">' Master (Jumps)'!$A$1:$G$176</definedName>
    <definedName name="_xlnm.Print_Area" localSheetId="7">'Discus (IPCM)'!$E$1:$AC$32</definedName>
    <definedName name="_xlnm.Print_Area" localSheetId="24">'Discus (M)'!$E$1:$AC$32</definedName>
    <definedName name="_xlnm.Print_Area" localSheetId="25">'Discus (U20M)'!$E$1:$AC$32</definedName>
    <definedName name="_xlnm.Print_Area" localSheetId="23">'Discus (U20W)'!$E$1:$AC$32</definedName>
    <definedName name="_xlnm.Print_Area" localSheetId="22">'Discus (W)'!$E$1:$AC$32</definedName>
    <definedName name="_xlnm.Print_Area" localSheetId="21">'Hammer (M)'!$E$1:$AC$32</definedName>
    <definedName name="_xlnm.Print_Area" localSheetId="20">'Hammer (W)'!$E$1:$AC$32</definedName>
    <definedName name="_xlnm.Print_Area" localSheetId="1">'High Jump (A) (M)'!$E$1:$AN$32</definedName>
    <definedName name="_xlnm.Print_Area" localSheetId="2">'High Jump (B) (M)'!$E$1:$AN$32</definedName>
    <definedName name="_xlnm.Print_Area" localSheetId="3">'High Jump (B) (W)'!$E$1:$AN$32</definedName>
    <definedName name="_xlnm.Print_Area" localSheetId="4">'High Jump (C) (M)'!$E$1:$AN$32</definedName>
    <definedName name="_xlnm.Print_Area" localSheetId="6">'High Jump (D) (M)'!$E$1:$AN$32</definedName>
    <definedName name="_xlnm.Print_Area" localSheetId="5">'High Jump (D) (W)'!$E$1:$AN$32</definedName>
    <definedName name="_xlnm.Print_Area" localSheetId="9">'High Jump (E) (M)'!$E$1:$AN$32</definedName>
    <definedName name="_xlnm.Print_Area" localSheetId="8">'High Jump (E) (W)'!$E$1:$AN$32</definedName>
    <definedName name="_xlnm.Print_Area" localSheetId="10">'Long Jump (A) M'!$E$1:$AC$32</definedName>
    <definedName name="_xlnm.Print_Area" localSheetId="12">'Long Jump (B) M'!$E$1:$AC$32</definedName>
    <definedName name="_xlnm.Print_Area" localSheetId="11">'Long Jump (B) W'!$C$1:$AC$32</definedName>
    <definedName name="_xlnm.Print_Area" localSheetId="13">'Long Jump (C) W'!$E$1:$AC$32</definedName>
    <definedName name="_xlnm.Print_Area" localSheetId="19">'Master (T)'!$A$1:$G$76</definedName>
    <definedName name="_xlnm.Print_Area" localSheetId="28">'Shot M'!$E$1:$AC$32</definedName>
    <definedName name="_xlnm.Print_Area" localSheetId="29">'Shot M U20 '!$E$1:$AC$32</definedName>
    <definedName name="_xlnm.Print_Area" localSheetId="27">'Shot W '!$E$1:$AC$32</definedName>
    <definedName name="_xlnm.Print_Area" localSheetId="26">'Shot W U20'!$E$1:$AC$32</definedName>
    <definedName name="_xlnm.Print_Area" localSheetId="16">'Triple Jump (11m) (M)'!$E$1:$AC$32</definedName>
    <definedName name="_xlnm.Print_Area" localSheetId="15">'Triple Jump (11m) (W)'!$E$1:$AC$32</definedName>
    <definedName name="_xlnm.Print_Area" localSheetId="17">'Triple Jump (13m) (M)'!$E$1:$AC$32</definedName>
    <definedName name="_xlnm.Print_Area" localSheetId="14">'Triple Jump (9m) W'!$E$1:$AC$32</definedName>
    <definedName name="shot">'Master (T)'!$A$2:$I$20</definedName>
    <definedName name="timetable" localSheetId="1">[3]Timetable!$A$2:$E$51</definedName>
    <definedName name="timetable" localSheetId="2">[3]Timetable!$A$2:$E$51</definedName>
    <definedName name="timetable" localSheetId="3">[3]Timetable!$A$2:$E$51</definedName>
    <definedName name="timetable" localSheetId="4">[3]Timetable!$A$2:$E$51</definedName>
    <definedName name="timetable" localSheetId="6">[3]Timetable!$A$2:$E$51</definedName>
    <definedName name="timetable" localSheetId="5">[3]Timetable!$A$2:$E$51</definedName>
    <definedName name="timetable" localSheetId="9">[3]Timetable!$A$2:$E$51</definedName>
    <definedName name="timetable" localSheetId="8">[3]Timetable!$A$2:$E$51</definedName>
    <definedName name="timetable">[3]Timetable!$A$1:$E$51</definedName>
    <definedName name="triple_j">' Master (Jumps)'!$A$3:$G$49</definedName>
    <definedName name="Z_506A936C_9070_4BEB_984B_7BB4E3E4540B_.wvu.Cols" localSheetId="7" hidden="1">'Discus (IPCM)'!$A:$D</definedName>
    <definedName name="Z_506A936C_9070_4BEB_984B_7BB4E3E4540B_.wvu.Cols" localSheetId="24" hidden="1">'Discus (M)'!$A:$D</definedName>
    <definedName name="Z_506A936C_9070_4BEB_984B_7BB4E3E4540B_.wvu.Cols" localSheetId="25" hidden="1">'Discus (U20M)'!$A:$D</definedName>
    <definedName name="Z_506A936C_9070_4BEB_984B_7BB4E3E4540B_.wvu.Cols" localSheetId="23" hidden="1">'Discus (U20W)'!$A:$D</definedName>
    <definedName name="Z_506A936C_9070_4BEB_984B_7BB4E3E4540B_.wvu.Cols" localSheetId="22" hidden="1">'Discus (W)'!$A:$D</definedName>
    <definedName name="Z_506A936C_9070_4BEB_984B_7BB4E3E4540B_.wvu.Cols" localSheetId="21" hidden="1">'Hammer (M)'!$A:$D</definedName>
    <definedName name="Z_506A936C_9070_4BEB_984B_7BB4E3E4540B_.wvu.Cols" localSheetId="20" hidden="1">'Hammer (W)'!$A:$D</definedName>
    <definedName name="Z_506A936C_9070_4BEB_984B_7BB4E3E4540B_.wvu.Cols" localSheetId="1" hidden="1">'High Jump (A) (M)'!$A:$D,'High Jump (A) (M)'!$AN:$AN</definedName>
    <definedName name="Z_506A936C_9070_4BEB_984B_7BB4E3E4540B_.wvu.Cols" localSheetId="2" hidden="1">'High Jump (B) (M)'!$A:$D,'High Jump (B) (M)'!$AN:$AN</definedName>
    <definedName name="Z_506A936C_9070_4BEB_984B_7BB4E3E4540B_.wvu.Cols" localSheetId="3" hidden="1">'High Jump (B) (W)'!$A:$D,'High Jump (B) (W)'!$AN:$AN</definedName>
    <definedName name="Z_506A936C_9070_4BEB_984B_7BB4E3E4540B_.wvu.Cols" localSheetId="4" hidden="1">'High Jump (C) (M)'!$A:$D,'High Jump (C) (M)'!$AN:$AN</definedName>
    <definedName name="Z_506A936C_9070_4BEB_984B_7BB4E3E4540B_.wvu.Cols" localSheetId="6" hidden="1">'High Jump (D) (M)'!$A:$D,'High Jump (D) (M)'!$AN:$AN</definedName>
    <definedName name="Z_506A936C_9070_4BEB_984B_7BB4E3E4540B_.wvu.Cols" localSheetId="5" hidden="1">'High Jump (D) (W)'!$A:$D,'High Jump (D) (W)'!$AN:$AN</definedName>
    <definedName name="Z_506A936C_9070_4BEB_984B_7BB4E3E4540B_.wvu.Cols" localSheetId="9" hidden="1">'High Jump (E) (M)'!$A:$D,'High Jump (E) (M)'!$AN:$AN</definedName>
    <definedName name="Z_506A936C_9070_4BEB_984B_7BB4E3E4540B_.wvu.Cols" localSheetId="8" hidden="1">'High Jump (E) (W)'!$A:$D,'High Jump (E) (W)'!$AN:$AN</definedName>
    <definedName name="Z_506A936C_9070_4BEB_984B_7BB4E3E4540B_.wvu.Cols" localSheetId="10" hidden="1">'Long Jump (A) M'!$A:$D</definedName>
    <definedName name="Z_506A936C_9070_4BEB_984B_7BB4E3E4540B_.wvu.Cols" localSheetId="12" hidden="1">'Long Jump (B) M'!$A:$D</definedName>
    <definedName name="Z_506A936C_9070_4BEB_984B_7BB4E3E4540B_.wvu.Cols" localSheetId="11" hidden="1">'Long Jump (B) W'!$A:$D</definedName>
    <definedName name="Z_506A936C_9070_4BEB_984B_7BB4E3E4540B_.wvu.Cols" localSheetId="13" hidden="1">'Long Jump (C) W'!$A:$D</definedName>
    <definedName name="Z_506A936C_9070_4BEB_984B_7BB4E3E4540B_.wvu.Cols" localSheetId="28" hidden="1">'Shot M'!$A:$D</definedName>
    <definedName name="Z_506A936C_9070_4BEB_984B_7BB4E3E4540B_.wvu.Cols" localSheetId="29" hidden="1">'Shot M U20 '!$A:$D</definedName>
    <definedName name="Z_506A936C_9070_4BEB_984B_7BB4E3E4540B_.wvu.Cols" localSheetId="27" hidden="1">'Shot W '!$A:$D</definedName>
    <definedName name="Z_506A936C_9070_4BEB_984B_7BB4E3E4540B_.wvu.Cols" localSheetId="26" hidden="1">'Shot W U20'!$A:$D</definedName>
    <definedName name="Z_506A936C_9070_4BEB_984B_7BB4E3E4540B_.wvu.Cols" localSheetId="16" hidden="1">'Triple Jump (11m) (M)'!$A:$D</definedName>
    <definedName name="Z_506A936C_9070_4BEB_984B_7BB4E3E4540B_.wvu.Cols" localSheetId="15" hidden="1">'Triple Jump (11m) (W)'!$A:$D</definedName>
    <definedName name="Z_506A936C_9070_4BEB_984B_7BB4E3E4540B_.wvu.Cols" localSheetId="17" hidden="1">'Triple Jump (13m) (M)'!$A:$D</definedName>
    <definedName name="Z_506A936C_9070_4BEB_984B_7BB4E3E4540B_.wvu.Cols" localSheetId="14" hidden="1">'Triple Jump (9m) W'!$A:$D</definedName>
    <definedName name="Z_506A936C_9070_4BEB_984B_7BB4E3E4540B_.wvu.PrintArea" localSheetId="7" hidden="1">'Discus (IPCM)'!$E$1:$AC$32</definedName>
    <definedName name="Z_506A936C_9070_4BEB_984B_7BB4E3E4540B_.wvu.PrintArea" localSheetId="24" hidden="1">'Discus (M)'!$E$1:$AC$32</definedName>
    <definedName name="Z_506A936C_9070_4BEB_984B_7BB4E3E4540B_.wvu.PrintArea" localSheetId="25" hidden="1">'Discus (U20M)'!$E$1:$AC$32</definedName>
    <definedName name="Z_506A936C_9070_4BEB_984B_7BB4E3E4540B_.wvu.PrintArea" localSheetId="23" hidden="1">'Discus (U20W)'!$E$1:$AC$32</definedName>
    <definedName name="Z_506A936C_9070_4BEB_984B_7BB4E3E4540B_.wvu.PrintArea" localSheetId="22" hidden="1">'Discus (W)'!$E$1:$AC$32</definedName>
    <definedName name="Z_506A936C_9070_4BEB_984B_7BB4E3E4540B_.wvu.PrintArea" localSheetId="21" hidden="1">'Hammer (M)'!$E$1:$AC$32</definedName>
    <definedName name="Z_506A936C_9070_4BEB_984B_7BB4E3E4540B_.wvu.PrintArea" localSheetId="20" hidden="1">'Hammer (W)'!$E$1:$AC$32</definedName>
    <definedName name="Z_506A936C_9070_4BEB_984B_7BB4E3E4540B_.wvu.PrintArea" localSheetId="1" hidden="1">'High Jump (A) (M)'!$A$1:$AM$64</definedName>
    <definedName name="Z_506A936C_9070_4BEB_984B_7BB4E3E4540B_.wvu.PrintArea" localSheetId="2" hidden="1">'High Jump (B) (M)'!$A$1:$AM$64</definedName>
    <definedName name="Z_506A936C_9070_4BEB_984B_7BB4E3E4540B_.wvu.PrintArea" localSheetId="3" hidden="1">'High Jump (B) (W)'!$A$1:$AM$64</definedName>
    <definedName name="Z_506A936C_9070_4BEB_984B_7BB4E3E4540B_.wvu.PrintArea" localSheetId="4" hidden="1">'High Jump (C) (M)'!$A$1:$AM$64</definedName>
    <definedName name="Z_506A936C_9070_4BEB_984B_7BB4E3E4540B_.wvu.PrintArea" localSheetId="6" hidden="1">'High Jump (D) (M)'!$A$1:$AM$64</definedName>
    <definedName name="Z_506A936C_9070_4BEB_984B_7BB4E3E4540B_.wvu.PrintArea" localSheetId="5" hidden="1">'High Jump (D) (W)'!$A$1:$AM$64</definedName>
    <definedName name="Z_506A936C_9070_4BEB_984B_7BB4E3E4540B_.wvu.PrintArea" localSheetId="9" hidden="1">'High Jump (E) (M)'!$A$1:$AM$64</definedName>
    <definedName name="Z_506A936C_9070_4BEB_984B_7BB4E3E4540B_.wvu.PrintArea" localSheetId="8" hidden="1">'High Jump (E) (W)'!$A$1:$AM$64</definedName>
    <definedName name="Z_506A936C_9070_4BEB_984B_7BB4E3E4540B_.wvu.PrintArea" localSheetId="10" hidden="1">'Long Jump (A) M'!$E$1:$AC$32</definedName>
    <definedName name="Z_506A936C_9070_4BEB_984B_7BB4E3E4540B_.wvu.PrintArea" localSheetId="12" hidden="1">'Long Jump (B) M'!$E$1:$AC$32</definedName>
    <definedName name="Z_506A936C_9070_4BEB_984B_7BB4E3E4540B_.wvu.PrintArea" localSheetId="11" hidden="1">'Long Jump (B) W'!$E$1:$AC$32</definedName>
    <definedName name="Z_506A936C_9070_4BEB_984B_7BB4E3E4540B_.wvu.PrintArea" localSheetId="13" hidden="1">'Long Jump (C) W'!$E$1:$AC$32</definedName>
    <definedName name="Z_506A936C_9070_4BEB_984B_7BB4E3E4540B_.wvu.PrintArea" localSheetId="28" hidden="1">'Shot M'!$E$1:$AC$32</definedName>
    <definedName name="Z_506A936C_9070_4BEB_984B_7BB4E3E4540B_.wvu.PrintArea" localSheetId="29" hidden="1">'Shot M U20 '!$E$1:$AC$32</definedName>
    <definedName name="Z_506A936C_9070_4BEB_984B_7BB4E3E4540B_.wvu.PrintArea" localSheetId="27" hidden="1">'Shot W '!$E$1:$AC$32</definedName>
    <definedName name="Z_506A936C_9070_4BEB_984B_7BB4E3E4540B_.wvu.PrintArea" localSheetId="26" hidden="1">'Shot W U20'!$E$1:$AC$32</definedName>
    <definedName name="Z_506A936C_9070_4BEB_984B_7BB4E3E4540B_.wvu.PrintArea" localSheetId="16" hidden="1">'Triple Jump (11m) (M)'!$E$1:$AC$32</definedName>
    <definedName name="Z_506A936C_9070_4BEB_984B_7BB4E3E4540B_.wvu.PrintArea" localSheetId="15" hidden="1">'Triple Jump (11m) (W)'!$E$1:$AC$32</definedName>
    <definedName name="Z_506A936C_9070_4BEB_984B_7BB4E3E4540B_.wvu.PrintArea" localSheetId="17" hidden="1">'Triple Jump (13m) (M)'!$E$1:$AC$32</definedName>
    <definedName name="Z_506A936C_9070_4BEB_984B_7BB4E3E4540B_.wvu.PrintArea" localSheetId="14" hidden="1">'Triple Jump (9m) W'!$E$1:$AC$32</definedName>
    <definedName name="Z_5093EDCE_7D9C_47A0_8FE8_129ABDD7B5B1_.wvu.Cols" localSheetId="7" hidden="1">'Discus (IPCM)'!$A:$D</definedName>
    <definedName name="Z_5093EDCE_7D9C_47A0_8FE8_129ABDD7B5B1_.wvu.Cols" localSheetId="24" hidden="1">'Discus (M)'!$A:$D</definedName>
    <definedName name="Z_5093EDCE_7D9C_47A0_8FE8_129ABDD7B5B1_.wvu.Cols" localSheetId="25" hidden="1">'Discus (U20M)'!$A:$D</definedName>
    <definedName name="Z_5093EDCE_7D9C_47A0_8FE8_129ABDD7B5B1_.wvu.Cols" localSheetId="23" hidden="1">'Discus (U20W)'!$A:$D</definedName>
    <definedName name="Z_5093EDCE_7D9C_47A0_8FE8_129ABDD7B5B1_.wvu.Cols" localSheetId="22" hidden="1">'Discus (W)'!$A:$D</definedName>
    <definedName name="Z_5093EDCE_7D9C_47A0_8FE8_129ABDD7B5B1_.wvu.Cols" localSheetId="21" hidden="1">'Hammer (M)'!$A:$D</definedName>
    <definedName name="Z_5093EDCE_7D9C_47A0_8FE8_129ABDD7B5B1_.wvu.Cols" localSheetId="20" hidden="1">'Hammer (W)'!$A:$D</definedName>
    <definedName name="Z_5093EDCE_7D9C_47A0_8FE8_129ABDD7B5B1_.wvu.Cols" localSheetId="1" hidden="1">'High Jump (A) (M)'!$A:$D,'High Jump (A) (M)'!$AN:$AN</definedName>
    <definedName name="Z_5093EDCE_7D9C_47A0_8FE8_129ABDD7B5B1_.wvu.Cols" localSheetId="2" hidden="1">'High Jump (B) (M)'!$A:$D,'High Jump (B) (M)'!$AN:$AN</definedName>
    <definedName name="Z_5093EDCE_7D9C_47A0_8FE8_129ABDD7B5B1_.wvu.Cols" localSheetId="3" hidden="1">'High Jump (B) (W)'!$A:$D,'High Jump (B) (W)'!$AN:$AN</definedName>
    <definedName name="Z_5093EDCE_7D9C_47A0_8FE8_129ABDD7B5B1_.wvu.Cols" localSheetId="4" hidden="1">'High Jump (C) (M)'!$A:$D,'High Jump (C) (M)'!$AN:$AN</definedName>
    <definedName name="Z_5093EDCE_7D9C_47A0_8FE8_129ABDD7B5B1_.wvu.Cols" localSheetId="6" hidden="1">'High Jump (D) (M)'!$A:$D,'High Jump (D) (M)'!$AN:$AN</definedName>
    <definedName name="Z_5093EDCE_7D9C_47A0_8FE8_129ABDD7B5B1_.wvu.Cols" localSheetId="5" hidden="1">'High Jump (D) (W)'!$A:$D,'High Jump (D) (W)'!$AN:$AN</definedName>
    <definedName name="Z_5093EDCE_7D9C_47A0_8FE8_129ABDD7B5B1_.wvu.Cols" localSheetId="9" hidden="1">'High Jump (E) (M)'!$A:$D,'High Jump (E) (M)'!$AN:$AN</definedName>
    <definedName name="Z_5093EDCE_7D9C_47A0_8FE8_129ABDD7B5B1_.wvu.Cols" localSheetId="8" hidden="1">'High Jump (E) (W)'!$A:$D,'High Jump (E) (W)'!$AN:$AN</definedName>
    <definedName name="Z_5093EDCE_7D9C_47A0_8FE8_129ABDD7B5B1_.wvu.Cols" localSheetId="10" hidden="1">'Long Jump (A) M'!$A:$D</definedName>
    <definedName name="Z_5093EDCE_7D9C_47A0_8FE8_129ABDD7B5B1_.wvu.Cols" localSheetId="12" hidden="1">'Long Jump (B) M'!$A:$D</definedName>
    <definedName name="Z_5093EDCE_7D9C_47A0_8FE8_129ABDD7B5B1_.wvu.Cols" localSheetId="11" hidden="1">'Long Jump (B) W'!$A:$D</definedName>
    <definedName name="Z_5093EDCE_7D9C_47A0_8FE8_129ABDD7B5B1_.wvu.Cols" localSheetId="13" hidden="1">'Long Jump (C) W'!$A:$D</definedName>
    <definedName name="Z_5093EDCE_7D9C_47A0_8FE8_129ABDD7B5B1_.wvu.Cols" localSheetId="28" hidden="1">'Shot M'!$A:$D</definedName>
    <definedName name="Z_5093EDCE_7D9C_47A0_8FE8_129ABDD7B5B1_.wvu.Cols" localSheetId="29" hidden="1">'Shot M U20 '!$A:$D</definedName>
    <definedName name="Z_5093EDCE_7D9C_47A0_8FE8_129ABDD7B5B1_.wvu.Cols" localSheetId="27" hidden="1">'Shot W '!$A:$D</definedName>
    <definedName name="Z_5093EDCE_7D9C_47A0_8FE8_129ABDD7B5B1_.wvu.Cols" localSheetId="26" hidden="1">'Shot W U20'!$A:$D</definedName>
    <definedName name="Z_5093EDCE_7D9C_47A0_8FE8_129ABDD7B5B1_.wvu.Cols" localSheetId="16" hidden="1">'Triple Jump (11m) (M)'!$A:$D</definedName>
    <definedName name="Z_5093EDCE_7D9C_47A0_8FE8_129ABDD7B5B1_.wvu.Cols" localSheetId="15" hidden="1">'Triple Jump (11m) (W)'!$A:$D</definedName>
    <definedName name="Z_5093EDCE_7D9C_47A0_8FE8_129ABDD7B5B1_.wvu.Cols" localSheetId="17" hidden="1">'Triple Jump (13m) (M)'!$A:$D</definedName>
    <definedName name="Z_5093EDCE_7D9C_47A0_8FE8_129ABDD7B5B1_.wvu.Cols" localSheetId="14" hidden="1">'Triple Jump (9m) W'!$A:$D</definedName>
    <definedName name="Z_5093EDCE_7D9C_47A0_8FE8_129ABDD7B5B1_.wvu.PrintArea" localSheetId="7" hidden="1">'Discus (IPCM)'!$E$1:$AC$64</definedName>
    <definedName name="Z_5093EDCE_7D9C_47A0_8FE8_129ABDD7B5B1_.wvu.PrintArea" localSheetId="24" hidden="1">'Discus (M)'!$E$1:$AC$64</definedName>
    <definedName name="Z_5093EDCE_7D9C_47A0_8FE8_129ABDD7B5B1_.wvu.PrintArea" localSheetId="25" hidden="1">'Discus (U20M)'!$E$1:$AC$64</definedName>
    <definedName name="Z_5093EDCE_7D9C_47A0_8FE8_129ABDD7B5B1_.wvu.PrintArea" localSheetId="23" hidden="1">'Discus (U20W)'!$E$1:$AC$64</definedName>
    <definedName name="Z_5093EDCE_7D9C_47A0_8FE8_129ABDD7B5B1_.wvu.PrintArea" localSheetId="22" hidden="1">'Discus (W)'!$E$1:$AC$64</definedName>
    <definedName name="Z_5093EDCE_7D9C_47A0_8FE8_129ABDD7B5B1_.wvu.PrintArea" localSheetId="21" hidden="1">'Hammer (M)'!$E$1:$AC$64</definedName>
    <definedName name="Z_5093EDCE_7D9C_47A0_8FE8_129ABDD7B5B1_.wvu.PrintArea" localSheetId="20" hidden="1">'Hammer (W)'!$E$1:$AC$64</definedName>
    <definedName name="Z_5093EDCE_7D9C_47A0_8FE8_129ABDD7B5B1_.wvu.PrintArea" localSheetId="1" hidden="1">'High Jump (A) (M)'!$A$1:$AM$64</definedName>
    <definedName name="Z_5093EDCE_7D9C_47A0_8FE8_129ABDD7B5B1_.wvu.PrintArea" localSheetId="2" hidden="1">'High Jump (B) (M)'!$A$1:$AM$64</definedName>
    <definedName name="Z_5093EDCE_7D9C_47A0_8FE8_129ABDD7B5B1_.wvu.PrintArea" localSheetId="3" hidden="1">'High Jump (B) (W)'!$A$1:$AM$64</definedName>
    <definedName name="Z_5093EDCE_7D9C_47A0_8FE8_129ABDD7B5B1_.wvu.PrintArea" localSheetId="4" hidden="1">'High Jump (C) (M)'!$A$1:$AM$64</definedName>
    <definedName name="Z_5093EDCE_7D9C_47A0_8FE8_129ABDD7B5B1_.wvu.PrintArea" localSheetId="6" hidden="1">'High Jump (D) (M)'!$A$1:$AM$64</definedName>
    <definedName name="Z_5093EDCE_7D9C_47A0_8FE8_129ABDD7B5B1_.wvu.PrintArea" localSheetId="5" hidden="1">'High Jump (D) (W)'!$A$1:$AM$64</definedName>
    <definedName name="Z_5093EDCE_7D9C_47A0_8FE8_129ABDD7B5B1_.wvu.PrintArea" localSheetId="9" hidden="1">'High Jump (E) (M)'!$A$1:$AM$64</definedName>
    <definedName name="Z_5093EDCE_7D9C_47A0_8FE8_129ABDD7B5B1_.wvu.PrintArea" localSheetId="8" hidden="1">'High Jump (E) (W)'!$A$1:$AM$64</definedName>
    <definedName name="Z_5093EDCE_7D9C_47A0_8FE8_129ABDD7B5B1_.wvu.PrintArea" localSheetId="10" hidden="1">'Long Jump (A) M'!$E$1:$AC$64</definedName>
    <definedName name="Z_5093EDCE_7D9C_47A0_8FE8_129ABDD7B5B1_.wvu.PrintArea" localSheetId="12" hidden="1">'Long Jump (B) M'!$E$1:$AC$64</definedName>
    <definedName name="Z_5093EDCE_7D9C_47A0_8FE8_129ABDD7B5B1_.wvu.PrintArea" localSheetId="11" hidden="1">'Long Jump (B) W'!$E$1:$AC$64</definedName>
    <definedName name="Z_5093EDCE_7D9C_47A0_8FE8_129ABDD7B5B1_.wvu.PrintArea" localSheetId="13" hidden="1">'Long Jump (C) W'!$E$1:$AC$64</definedName>
    <definedName name="Z_5093EDCE_7D9C_47A0_8FE8_129ABDD7B5B1_.wvu.PrintArea" localSheetId="28" hidden="1">'Shot M'!$E$1:$AC$64</definedName>
    <definedName name="Z_5093EDCE_7D9C_47A0_8FE8_129ABDD7B5B1_.wvu.PrintArea" localSheetId="29" hidden="1">'Shot M U20 '!$E$1:$AC$64</definedName>
    <definedName name="Z_5093EDCE_7D9C_47A0_8FE8_129ABDD7B5B1_.wvu.PrintArea" localSheetId="27" hidden="1">'Shot W '!$E$1:$AC$64</definedName>
    <definedName name="Z_5093EDCE_7D9C_47A0_8FE8_129ABDD7B5B1_.wvu.PrintArea" localSheetId="26" hidden="1">'Shot W U20'!$E$1:$AC$64</definedName>
    <definedName name="Z_5093EDCE_7D9C_47A0_8FE8_129ABDD7B5B1_.wvu.PrintArea" localSheetId="16" hidden="1">'Triple Jump (11m) (M)'!$E$1:$AC$64</definedName>
    <definedName name="Z_5093EDCE_7D9C_47A0_8FE8_129ABDD7B5B1_.wvu.PrintArea" localSheetId="15" hidden="1">'Triple Jump (11m) (W)'!$E$1:$AC$64</definedName>
    <definedName name="Z_5093EDCE_7D9C_47A0_8FE8_129ABDD7B5B1_.wvu.PrintArea" localSheetId="17" hidden="1">'Triple Jump (13m) (M)'!$E$1:$AC$64</definedName>
    <definedName name="Z_5093EDCE_7D9C_47A0_8FE8_129ABDD7B5B1_.wvu.PrintArea" localSheetId="14" hidden="1">'Triple Jump (9m) W'!$E$1:$AC$64</definedName>
    <definedName name="Z_A26E4E7C_07CC_46A8_8D4A_9E6493011CCE_.wvu.Cols" localSheetId="7" hidden="1">'Discus (IPCM)'!$A:$D</definedName>
    <definedName name="Z_A26E4E7C_07CC_46A8_8D4A_9E6493011CCE_.wvu.Cols" localSheetId="24" hidden="1">'Discus (M)'!$A:$D</definedName>
    <definedName name="Z_A26E4E7C_07CC_46A8_8D4A_9E6493011CCE_.wvu.Cols" localSheetId="25" hidden="1">'Discus (U20M)'!$A:$D</definedName>
    <definedName name="Z_A26E4E7C_07CC_46A8_8D4A_9E6493011CCE_.wvu.Cols" localSheetId="23" hidden="1">'Discus (U20W)'!$A:$D</definedName>
    <definedName name="Z_A26E4E7C_07CC_46A8_8D4A_9E6493011CCE_.wvu.Cols" localSheetId="22" hidden="1">'Discus (W)'!$A:$D</definedName>
    <definedName name="Z_A26E4E7C_07CC_46A8_8D4A_9E6493011CCE_.wvu.Cols" localSheetId="21" hidden="1">'Hammer (M)'!$A:$D</definedName>
    <definedName name="Z_A26E4E7C_07CC_46A8_8D4A_9E6493011CCE_.wvu.Cols" localSheetId="20" hidden="1">'Hammer (W)'!$A:$D</definedName>
    <definedName name="Z_A26E4E7C_07CC_46A8_8D4A_9E6493011CCE_.wvu.Cols" localSheetId="1" hidden="1">'High Jump (A) (M)'!$A:$D,'High Jump (A) (M)'!$AN:$AN</definedName>
    <definedName name="Z_A26E4E7C_07CC_46A8_8D4A_9E6493011CCE_.wvu.Cols" localSheetId="2" hidden="1">'High Jump (B) (M)'!$A:$D,'High Jump (B) (M)'!$AN:$AN</definedName>
    <definedName name="Z_A26E4E7C_07CC_46A8_8D4A_9E6493011CCE_.wvu.Cols" localSheetId="3" hidden="1">'High Jump (B) (W)'!$A:$D,'High Jump (B) (W)'!$AN:$AN</definedName>
    <definedName name="Z_A26E4E7C_07CC_46A8_8D4A_9E6493011CCE_.wvu.Cols" localSheetId="4" hidden="1">'High Jump (C) (M)'!$A:$D,'High Jump (C) (M)'!$AN:$AN</definedName>
    <definedName name="Z_A26E4E7C_07CC_46A8_8D4A_9E6493011CCE_.wvu.Cols" localSheetId="6" hidden="1">'High Jump (D) (M)'!$A:$D,'High Jump (D) (M)'!$AN:$AN</definedName>
    <definedName name="Z_A26E4E7C_07CC_46A8_8D4A_9E6493011CCE_.wvu.Cols" localSheetId="5" hidden="1">'High Jump (D) (W)'!$A:$D,'High Jump (D) (W)'!$AN:$AN</definedName>
    <definedName name="Z_A26E4E7C_07CC_46A8_8D4A_9E6493011CCE_.wvu.Cols" localSheetId="9" hidden="1">'High Jump (E) (M)'!$A:$D,'High Jump (E) (M)'!$AN:$AN</definedName>
    <definedName name="Z_A26E4E7C_07CC_46A8_8D4A_9E6493011CCE_.wvu.Cols" localSheetId="8" hidden="1">'High Jump (E) (W)'!$A:$D,'High Jump (E) (W)'!$AN:$AN</definedName>
    <definedName name="Z_A26E4E7C_07CC_46A8_8D4A_9E6493011CCE_.wvu.Cols" localSheetId="10" hidden="1">'Long Jump (A) M'!$A:$D</definedName>
    <definedName name="Z_A26E4E7C_07CC_46A8_8D4A_9E6493011CCE_.wvu.Cols" localSheetId="12" hidden="1">'Long Jump (B) M'!$A:$D</definedName>
    <definedName name="Z_A26E4E7C_07CC_46A8_8D4A_9E6493011CCE_.wvu.Cols" localSheetId="11" hidden="1">'Long Jump (B) W'!$A:$D</definedName>
    <definedName name="Z_A26E4E7C_07CC_46A8_8D4A_9E6493011CCE_.wvu.Cols" localSheetId="13" hidden="1">'Long Jump (C) W'!$A:$D</definedName>
    <definedName name="Z_A26E4E7C_07CC_46A8_8D4A_9E6493011CCE_.wvu.Cols" localSheetId="28" hidden="1">'Shot M'!$A:$D</definedName>
    <definedName name="Z_A26E4E7C_07CC_46A8_8D4A_9E6493011CCE_.wvu.Cols" localSheetId="29" hidden="1">'Shot M U20 '!$A:$D</definedName>
    <definedName name="Z_A26E4E7C_07CC_46A8_8D4A_9E6493011CCE_.wvu.Cols" localSheetId="27" hidden="1">'Shot W '!$A:$D</definedName>
    <definedName name="Z_A26E4E7C_07CC_46A8_8D4A_9E6493011CCE_.wvu.Cols" localSheetId="26" hidden="1">'Shot W U20'!$A:$D</definedName>
    <definedName name="Z_A26E4E7C_07CC_46A8_8D4A_9E6493011CCE_.wvu.Cols" localSheetId="16" hidden="1">'Triple Jump (11m) (M)'!$A:$D</definedName>
    <definedName name="Z_A26E4E7C_07CC_46A8_8D4A_9E6493011CCE_.wvu.Cols" localSheetId="15" hidden="1">'Triple Jump (11m) (W)'!$A:$D</definedName>
    <definedName name="Z_A26E4E7C_07CC_46A8_8D4A_9E6493011CCE_.wvu.Cols" localSheetId="17" hidden="1">'Triple Jump (13m) (M)'!$A:$D</definedName>
    <definedName name="Z_A26E4E7C_07CC_46A8_8D4A_9E6493011CCE_.wvu.Cols" localSheetId="14" hidden="1">'Triple Jump (9m) W'!$A:$D</definedName>
    <definedName name="Z_A26E4E7C_07CC_46A8_8D4A_9E6493011CCE_.wvu.PrintArea" localSheetId="7" hidden="1">'Discus (IPCM)'!$E$1:$AC$32</definedName>
    <definedName name="Z_A26E4E7C_07CC_46A8_8D4A_9E6493011CCE_.wvu.PrintArea" localSheetId="24" hidden="1">'Discus (M)'!$E$1:$AC$32</definedName>
    <definedName name="Z_A26E4E7C_07CC_46A8_8D4A_9E6493011CCE_.wvu.PrintArea" localSheetId="25" hidden="1">'Discus (U20M)'!$E$1:$AC$32</definedName>
    <definedName name="Z_A26E4E7C_07CC_46A8_8D4A_9E6493011CCE_.wvu.PrintArea" localSheetId="23" hidden="1">'Discus (U20W)'!$E$1:$AC$32</definedName>
    <definedName name="Z_A26E4E7C_07CC_46A8_8D4A_9E6493011CCE_.wvu.PrintArea" localSheetId="22" hidden="1">'Discus (W)'!$E$1:$AC$32</definedName>
    <definedName name="Z_A26E4E7C_07CC_46A8_8D4A_9E6493011CCE_.wvu.PrintArea" localSheetId="21" hidden="1">'Hammer (M)'!$E$1:$AC$32</definedName>
    <definedName name="Z_A26E4E7C_07CC_46A8_8D4A_9E6493011CCE_.wvu.PrintArea" localSheetId="20" hidden="1">'Hammer (W)'!$E$1:$AC$32</definedName>
    <definedName name="Z_A26E4E7C_07CC_46A8_8D4A_9E6493011CCE_.wvu.PrintArea" localSheetId="1" hidden="1">'High Jump (A) (M)'!$A$1:$AM$64</definedName>
    <definedName name="Z_A26E4E7C_07CC_46A8_8D4A_9E6493011CCE_.wvu.PrintArea" localSheetId="2" hidden="1">'High Jump (B) (M)'!$A$1:$AM$64</definedName>
    <definedName name="Z_A26E4E7C_07CC_46A8_8D4A_9E6493011CCE_.wvu.PrintArea" localSheetId="3" hidden="1">'High Jump (B) (W)'!$A$1:$AM$64</definedName>
    <definedName name="Z_A26E4E7C_07CC_46A8_8D4A_9E6493011CCE_.wvu.PrintArea" localSheetId="4" hidden="1">'High Jump (C) (M)'!$A$1:$AM$64</definedName>
    <definedName name="Z_A26E4E7C_07CC_46A8_8D4A_9E6493011CCE_.wvu.PrintArea" localSheetId="6" hidden="1">'High Jump (D) (M)'!$A$1:$AM$64</definedName>
    <definedName name="Z_A26E4E7C_07CC_46A8_8D4A_9E6493011CCE_.wvu.PrintArea" localSheetId="5" hidden="1">'High Jump (D) (W)'!$A$1:$AM$64</definedName>
    <definedName name="Z_A26E4E7C_07CC_46A8_8D4A_9E6493011CCE_.wvu.PrintArea" localSheetId="9" hidden="1">'High Jump (E) (M)'!$A$1:$AM$64</definedName>
    <definedName name="Z_A26E4E7C_07CC_46A8_8D4A_9E6493011CCE_.wvu.PrintArea" localSheetId="8" hidden="1">'High Jump (E) (W)'!$A$1:$AM$64</definedName>
    <definedName name="Z_A26E4E7C_07CC_46A8_8D4A_9E6493011CCE_.wvu.PrintArea" localSheetId="10" hidden="1">'Long Jump (A) M'!$E$1:$AC$32</definedName>
    <definedName name="Z_A26E4E7C_07CC_46A8_8D4A_9E6493011CCE_.wvu.PrintArea" localSheetId="12" hidden="1">'Long Jump (B) M'!$E$1:$AC$32</definedName>
    <definedName name="Z_A26E4E7C_07CC_46A8_8D4A_9E6493011CCE_.wvu.PrintArea" localSheetId="11" hidden="1">'Long Jump (B) W'!$E$1:$AC$32</definedName>
    <definedName name="Z_A26E4E7C_07CC_46A8_8D4A_9E6493011CCE_.wvu.PrintArea" localSheetId="13" hidden="1">'Long Jump (C) W'!$E$1:$AC$32</definedName>
    <definedName name="Z_A26E4E7C_07CC_46A8_8D4A_9E6493011CCE_.wvu.PrintArea" localSheetId="28" hidden="1">'Shot M'!$E$1:$AC$32</definedName>
    <definedName name="Z_A26E4E7C_07CC_46A8_8D4A_9E6493011CCE_.wvu.PrintArea" localSheetId="29" hidden="1">'Shot M U20 '!$E$1:$AC$32</definedName>
    <definedName name="Z_A26E4E7C_07CC_46A8_8D4A_9E6493011CCE_.wvu.PrintArea" localSheetId="27" hidden="1">'Shot W '!$E$1:$AC$32</definedName>
    <definedName name="Z_A26E4E7C_07CC_46A8_8D4A_9E6493011CCE_.wvu.PrintArea" localSheetId="26" hidden="1">'Shot W U20'!$E$1:$AC$32</definedName>
    <definedName name="Z_A26E4E7C_07CC_46A8_8D4A_9E6493011CCE_.wvu.PrintArea" localSheetId="16" hidden="1">'Triple Jump (11m) (M)'!$E$1:$AC$32</definedName>
    <definedName name="Z_A26E4E7C_07CC_46A8_8D4A_9E6493011CCE_.wvu.PrintArea" localSheetId="15" hidden="1">'Triple Jump (11m) (W)'!$E$1:$AC$32</definedName>
    <definedName name="Z_A26E4E7C_07CC_46A8_8D4A_9E6493011CCE_.wvu.PrintArea" localSheetId="17" hidden="1">'Triple Jump (13m) (M)'!$E$1:$AC$32</definedName>
    <definedName name="Z_A26E4E7C_07CC_46A8_8D4A_9E6493011CCE_.wvu.PrintArea" localSheetId="14" hidden="1">'Triple Jump (9m) W'!$E$1:$AC$32</definedName>
    <definedName name="Z_F665F280_5FFE_49BA_A06D_542881AA8580_.wvu.Cols" localSheetId="7" hidden="1">'Discus (IPCM)'!$A:$D,'Discus (IPCM)'!$AD:$AE</definedName>
    <definedName name="Z_F665F280_5FFE_49BA_A06D_542881AA8580_.wvu.Cols" localSheetId="24" hidden="1">'Discus (M)'!$A:$D,'Discus (M)'!$AD:$AE</definedName>
    <definedName name="Z_F665F280_5FFE_49BA_A06D_542881AA8580_.wvu.Cols" localSheetId="25" hidden="1">'Discus (U20M)'!$A:$D,'Discus (U20M)'!$AD:$AE</definedName>
    <definedName name="Z_F665F280_5FFE_49BA_A06D_542881AA8580_.wvu.Cols" localSheetId="23" hidden="1">'Discus (U20W)'!$A:$D,'Discus (U20W)'!$AD:$AE</definedName>
    <definedName name="Z_F665F280_5FFE_49BA_A06D_542881AA8580_.wvu.Cols" localSheetId="22" hidden="1">'Discus (W)'!$A:$D,'Discus (W)'!$AD:$AE</definedName>
    <definedName name="Z_F665F280_5FFE_49BA_A06D_542881AA8580_.wvu.Cols" localSheetId="21" hidden="1">'Hammer (M)'!$A:$D,'Hammer (M)'!$AD:$AE</definedName>
    <definedName name="Z_F665F280_5FFE_49BA_A06D_542881AA8580_.wvu.Cols" localSheetId="20" hidden="1">'Hammer (W)'!$A:$D,'Hammer (W)'!$AD:$AE</definedName>
    <definedName name="Z_F665F280_5FFE_49BA_A06D_542881AA8580_.wvu.Cols" localSheetId="1" hidden="1">'High Jump (A) (M)'!$A:$C,'High Jump (A) (M)'!$AN:$AP</definedName>
    <definedName name="Z_F665F280_5FFE_49BA_A06D_542881AA8580_.wvu.Cols" localSheetId="2" hidden="1">'High Jump (B) (M)'!$A:$C,'High Jump (B) (M)'!$AN:$AP</definedName>
    <definedName name="Z_F665F280_5FFE_49BA_A06D_542881AA8580_.wvu.Cols" localSheetId="3" hidden="1">'High Jump (B) (W)'!$A:$C,'High Jump (B) (W)'!$AN:$AP</definedName>
    <definedName name="Z_F665F280_5FFE_49BA_A06D_542881AA8580_.wvu.Cols" localSheetId="4" hidden="1">'High Jump (C) (M)'!$A:$C,'High Jump (C) (M)'!$AN:$AP</definedName>
    <definedName name="Z_F665F280_5FFE_49BA_A06D_542881AA8580_.wvu.Cols" localSheetId="6" hidden="1">'High Jump (D) (M)'!$A:$C,'High Jump (D) (M)'!$AN:$AP</definedName>
    <definedName name="Z_F665F280_5FFE_49BA_A06D_542881AA8580_.wvu.Cols" localSheetId="5" hidden="1">'High Jump (D) (W)'!$A:$C,'High Jump (D) (W)'!$AN:$AP</definedName>
    <definedName name="Z_F665F280_5FFE_49BA_A06D_542881AA8580_.wvu.Cols" localSheetId="9" hidden="1">'High Jump (E) (M)'!$A:$C,'High Jump (E) (M)'!$AN:$AP</definedName>
    <definedName name="Z_F665F280_5FFE_49BA_A06D_542881AA8580_.wvu.Cols" localSheetId="8" hidden="1">'High Jump (E) (W)'!$A:$C,'High Jump (E) (W)'!$AN:$AP</definedName>
    <definedName name="Z_F665F280_5FFE_49BA_A06D_542881AA8580_.wvu.Cols" localSheetId="10" hidden="1">'Long Jump (A) M'!$A:$D,'Long Jump (A) M'!$AD:$AE</definedName>
    <definedName name="Z_F665F280_5FFE_49BA_A06D_542881AA8580_.wvu.Cols" localSheetId="12" hidden="1">'Long Jump (B) M'!$A:$D,'Long Jump (B) M'!$AD:$AE</definedName>
    <definedName name="Z_F665F280_5FFE_49BA_A06D_542881AA8580_.wvu.Cols" localSheetId="11" hidden="1">'Long Jump (B) W'!$A:$D,'Long Jump (B) W'!$AD:$AE</definedName>
    <definedName name="Z_F665F280_5FFE_49BA_A06D_542881AA8580_.wvu.Cols" localSheetId="13" hidden="1">'Long Jump (C) W'!$A:$D,'Long Jump (C) W'!$AD:$AE</definedName>
    <definedName name="Z_F665F280_5FFE_49BA_A06D_542881AA8580_.wvu.Cols" localSheetId="28" hidden="1">'Shot M'!$A:$D,'Shot M'!$AD:$AE</definedName>
    <definedName name="Z_F665F280_5FFE_49BA_A06D_542881AA8580_.wvu.Cols" localSheetId="29" hidden="1">'Shot M U20 '!$A:$D,'Shot M U20 '!$AD:$AE</definedName>
    <definedName name="Z_F665F280_5FFE_49BA_A06D_542881AA8580_.wvu.Cols" localSheetId="27" hidden="1">'Shot W '!$A:$D,'Shot W '!$AD:$AE</definedName>
    <definedName name="Z_F665F280_5FFE_49BA_A06D_542881AA8580_.wvu.Cols" localSheetId="26" hidden="1">'Shot W U20'!$A:$D,'Shot W U20'!$AD:$AE</definedName>
    <definedName name="Z_F665F280_5FFE_49BA_A06D_542881AA8580_.wvu.Cols" localSheetId="16" hidden="1">'Triple Jump (11m) (M)'!$A:$D,'Triple Jump (11m) (M)'!$AD:$AE</definedName>
    <definedName name="Z_F665F280_5FFE_49BA_A06D_542881AA8580_.wvu.Cols" localSheetId="15" hidden="1">'Triple Jump (11m) (W)'!$A:$D,'Triple Jump (11m) (W)'!$AD:$AE</definedName>
    <definedName name="Z_F665F280_5FFE_49BA_A06D_542881AA8580_.wvu.Cols" localSheetId="17" hidden="1">'Triple Jump (13m) (M)'!$A:$D,'Triple Jump (13m) (M)'!$AD:$AE</definedName>
    <definedName name="Z_F665F280_5FFE_49BA_A06D_542881AA8580_.wvu.Cols" localSheetId="14" hidden="1">'Triple Jump (9m) W'!$A:$D,'Triple Jump (9m) W'!$AD:$AE</definedName>
    <definedName name="Z_F665F280_5FFE_49BA_A06D_542881AA8580_.wvu.PrintArea" localSheetId="7" hidden="1">'Discus (IPCM)'!$E$1:$AC$32</definedName>
    <definedName name="Z_F665F280_5FFE_49BA_A06D_542881AA8580_.wvu.PrintArea" localSheetId="24" hidden="1">'Discus (M)'!$E$1:$AC$32</definedName>
    <definedName name="Z_F665F280_5FFE_49BA_A06D_542881AA8580_.wvu.PrintArea" localSheetId="25" hidden="1">'Discus (U20M)'!$E$1:$AC$32</definedName>
    <definedName name="Z_F665F280_5FFE_49BA_A06D_542881AA8580_.wvu.PrintArea" localSheetId="23" hidden="1">'Discus (U20W)'!$E$1:$AC$32</definedName>
    <definedName name="Z_F665F280_5FFE_49BA_A06D_542881AA8580_.wvu.PrintArea" localSheetId="22" hidden="1">'Discus (W)'!$E$1:$AC$32</definedName>
    <definedName name="Z_F665F280_5FFE_49BA_A06D_542881AA8580_.wvu.PrintArea" localSheetId="21" hidden="1">'Hammer (M)'!$E$1:$AC$32</definedName>
    <definedName name="Z_F665F280_5FFE_49BA_A06D_542881AA8580_.wvu.PrintArea" localSheetId="20" hidden="1">'Hammer (W)'!$E$1:$AC$32</definedName>
    <definedName name="Z_F665F280_5FFE_49BA_A06D_542881AA8580_.wvu.PrintArea" localSheetId="1" hidden="1">'High Jump (A) (M)'!$E$1:$AM$32</definedName>
    <definedName name="Z_F665F280_5FFE_49BA_A06D_542881AA8580_.wvu.PrintArea" localSheetId="2" hidden="1">'High Jump (B) (M)'!$E$1:$AM$32</definedName>
    <definedName name="Z_F665F280_5FFE_49BA_A06D_542881AA8580_.wvu.PrintArea" localSheetId="3" hidden="1">'High Jump (B) (W)'!$E$1:$AM$32</definedName>
    <definedName name="Z_F665F280_5FFE_49BA_A06D_542881AA8580_.wvu.PrintArea" localSheetId="4" hidden="1">'High Jump (C) (M)'!$E$1:$AM$32</definedName>
    <definedName name="Z_F665F280_5FFE_49BA_A06D_542881AA8580_.wvu.PrintArea" localSheetId="6" hidden="1">'High Jump (D) (M)'!$E$1:$AM$32</definedName>
    <definedName name="Z_F665F280_5FFE_49BA_A06D_542881AA8580_.wvu.PrintArea" localSheetId="5" hidden="1">'High Jump (D) (W)'!$E$1:$AM$32</definedName>
    <definedName name="Z_F665F280_5FFE_49BA_A06D_542881AA8580_.wvu.PrintArea" localSheetId="9" hidden="1">'High Jump (E) (M)'!$E$1:$AM$32</definedName>
    <definedName name="Z_F665F280_5FFE_49BA_A06D_542881AA8580_.wvu.PrintArea" localSheetId="8" hidden="1">'High Jump (E) (W)'!$E$1:$AM$32</definedName>
    <definedName name="Z_F665F280_5FFE_49BA_A06D_542881AA8580_.wvu.PrintArea" localSheetId="10" hidden="1">'Long Jump (A) M'!$E$1:$AC$32</definedName>
    <definedName name="Z_F665F280_5FFE_49BA_A06D_542881AA8580_.wvu.PrintArea" localSheetId="12" hidden="1">'Long Jump (B) M'!$E$1:$AC$32</definedName>
    <definedName name="Z_F665F280_5FFE_49BA_A06D_542881AA8580_.wvu.PrintArea" localSheetId="11" hidden="1">'Long Jump (B) W'!$E$1:$AC$32</definedName>
    <definedName name="Z_F665F280_5FFE_49BA_A06D_542881AA8580_.wvu.PrintArea" localSheetId="13" hidden="1">'Long Jump (C) W'!$E$1:$AC$32</definedName>
    <definedName name="Z_F665F280_5FFE_49BA_A06D_542881AA8580_.wvu.PrintArea" localSheetId="28" hidden="1">'Shot M'!$E$1:$AC$32</definedName>
    <definedName name="Z_F665F280_5FFE_49BA_A06D_542881AA8580_.wvu.PrintArea" localSheetId="29" hidden="1">'Shot M U20 '!$E$1:$AC$32</definedName>
    <definedName name="Z_F665F280_5FFE_49BA_A06D_542881AA8580_.wvu.PrintArea" localSheetId="27" hidden="1">'Shot W '!$E$1:$AC$32</definedName>
    <definedName name="Z_F665F280_5FFE_49BA_A06D_542881AA8580_.wvu.PrintArea" localSheetId="26" hidden="1">'Shot W U20'!$E$1:$AC$32</definedName>
    <definedName name="Z_F665F280_5FFE_49BA_A06D_542881AA8580_.wvu.PrintArea" localSheetId="16" hidden="1">'Triple Jump (11m) (M)'!$E$1:$AC$32</definedName>
    <definedName name="Z_F665F280_5FFE_49BA_A06D_542881AA8580_.wvu.PrintArea" localSheetId="15" hidden="1">'Triple Jump (11m) (W)'!$E$1:$AC$32</definedName>
    <definedName name="Z_F665F280_5FFE_49BA_A06D_542881AA8580_.wvu.PrintArea" localSheetId="17" hidden="1">'Triple Jump (13m) (M)'!$E$1:$AC$32</definedName>
    <definedName name="Z_F665F280_5FFE_49BA_A06D_542881AA8580_.wvu.PrintArea" localSheetId="14" hidden="1">'Triple Jump (9m) W'!$E$1:$AC$32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71" l="1"/>
  <c r="AB6" i="71"/>
  <c r="AA6" i="71"/>
  <c r="O6" i="71"/>
  <c r="X6" i="71" s="1"/>
  <c r="T25" i="36"/>
  <c r="S25" i="36"/>
  <c r="R25" i="36"/>
  <c r="Q25" i="36"/>
  <c r="P25" i="36"/>
  <c r="O25" i="36"/>
  <c r="N25" i="36"/>
  <c r="M25" i="36"/>
  <c r="O18" i="36"/>
  <c r="X18" i="36" s="1"/>
  <c r="O17" i="36"/>
  <c r="X17" i="36" s="1"/>
  <c r="O6" i="36"/>
  <c r="AC7" i="58" l="1"/>
  <c r="AB7" i="58"/>
  <c r="AA7" i="58"/>
  <c r="O7" i="58"/>
  <c r="X7" i="58" s="1"/>
  <c r="G30" i="59"/>
  <c r="H30" i="59"/>
  <c r="M30" i="59"/>
  <c r="H28" i="59"/>
  <c r="G28" i="59"/>
  <c r="H27" i="59"/>
  <c r="G27" i="59"/>
  <c r="H26" i="59"/>
  <c r="G26" i="59"/>
  <c r="G25" i="59"/>
  <c r="H25" i="57"/>
  <c r="X11" i="56"/>
  <c r="X10" i="56"/>
  <c r="H9" i="39"/>
  <c r="X14" i="39"/>
  <c r="X13" i="39"/>
  <c r="H32" i="55"/>
  <c r="G32" i="55"/>
  <c r="H31" i="55"/>
  <c r="G31" i="55"/>
  <c r="G14" i="55"/>
  <c r="H30" i="55"/>
  <c r="G30" i="55"/>
  <c r="H29" i="55"/>
  <c r="G29" i="55"/>
  <c r="H28" i="55"/>
  <c r="G28" i="55"/>
  <c r="H27" i="55"/>
  <c r="G27" i="55"/>
  <c r="H26" i="55"/>
  <c r="G26" i="55"/>
  <c r="X18" i="55"/>
  <c r="X17" i="55"/>
  <c r="X12" i="55"/>
  <c r="G29" i="53"/>
  <c r="G25" i="52"/>
  <c r="G30" i="18"/>
  <c r="H30" i="18"/>
  <c r="I30" i="18"/>
  <c r="O29" i="18"/>
  <c r="P29" i="18" s="1"/>
  <c r="Q29" i="18" s="1"/>
  <c r="R29" i="18" s="1"/>
  <c r="S29" i="18" s="1"/>
  <c r="T29" i="18" s="1"/>
  <c r="G26" i="67" l="1"/>
  <c r="AW18" i="47"/>
  <c r="AX18" i="47"/>
  <c r="H26" i="39"/>
  <c r="G26" i="39"/>
  <c r="P27" i="39"/>
  <c r="O27" i="39"/>
  <c r="N27" i="39"/>
  <c r="M27" i="39"/>
  <c r="P26" i="39"/>
  <c r="O26" i="39"/>
  <c r="N26" i="39"/>
  <c r="M26" i="39"/>
  <c r="G30" i="53"/>
  <c r="M25" i="60"/>
  <c r="G8" i="64"/>
  <c r="G6" i="70"/>
  <c r="H6" i="70"/>
  <c r="M29" i="67"/>
  <c r="Q29" i="67"/>
  <c r="Q25" i="67"/>
  <c r="M27" i="65"/>
  <c r="Q27" i="65"/>
  <c r="Q25" i="64"/>
  <c r="M25" i="64"/>
  <c r="Q25" i="63"/>
  <c r="Q25" i="62"/>
  <c r="T25" i="62"/>
  <c r="S25" i="62"/>
  <c r="R25" i="62"/>
  <c r="H25" i="62"/>
  <c r="P25" i="62"/>
  <c r="O25" i="62"/>
  <c r="N25" i="62"/>
  <c r="G29" i="36"/>
  <c r="H29" i="36"/>
  <c r="M29" i="36"/>
  <c r="N29" i="36"/>
  <c r="O29" i="36"/>
  <c r="P29" i="36"/>
  <c r="Q29" i="36"/>
  <c r="R29" i="36"/>
  <c r="S29" i="36"/>
  <c r="T29" i="36"/>
  <c r="G28" i="58"/>
  <c r="H28" i="58"/>
  <c r="N28" i="58"/>
  <c r="O28" i="58"/>
  <c r="P28" i="58"/>
  <c r="R28" i="58"/>
  <c r="S28" i="58"/>
  <c r="T28" i="58"/>
  <c r="Q25" i="58"/>
  <c r="M25" i="58"/>
  <c r="Q25" i="59"/>
  <c r="M25" i="59"/>
  <c r="T25" i="59"/>
  <c r="S25" i="59"/>
  <c r="R25" i="59"/>
  <c r="H25" i="59"/>
  <c r="P25" i="59"/>
  <c r="O25" i="59"/>
  <c r="N25" i="59"/>
  <c r="M30" i="39"/>
  <c r="Q30" i="39"/>
  <c r="Q25" i="39"/>
  <c r="T25" i="39"/>
  <c r="S25" i="39"/>
  <c r="R25" i="39"/>
  <c r="P25" i="39"/>
  <c r="O25" i="39"/>
  <c r="N25" i="39"/>
  <c r="H25" i="39"/>
  <c r="G25" i="39"/>
  <c r="Q25" i="60" l="1"/>
  <c r="G7" i="64"/>
  <c r="H7" i="64"/>
  <c r="H8" i="64"/>
  <c r="G9" i="64"/>
  <c r="H9" i="64"/>
  <c r="G10" i="64"/>
  <c r="H10" i="64"/>
  <c r="G11" i="64"/>
  <c r="H11" i="64"/>
  <c r="G12" i="64"/>
  <c r="H12" i="64"/>
  <c r="G13" i="64"/>
  <c r="H13" i="64"/>
  <c r="G14" i="64"/>
  <c r="H14" i="64"/>
  <c r="H76" i="64" s="1"/>
  <c r="G15" i="64"/>
  <c r="H15" i="64"/>
  <c r="G16" i="64"/>
  <c r="G78" i="64" s="1"/>
  <c r="H16" i="64"/>
  <c r="G17" i="64"/>
  <c r="H17" i="64"/>
  <c r="G18" i="64"/>
  <c r="H18" i="64"/>
  <c r="H80" i="64" s="1"/>
  <c r="G19" i="64"/>
  <c r="H19" i="64"/>
  <c r="G20" i="64"/>
  <c r="H20" i="64"/>
  <c r="G21" i="64"/>
  <c r="H21" i="64"/>
  <c r="G7" i="63"/>
  <c r="H7" i="63"/>
  <c r="G8" i="63"/>
  <c r="H8" i="63"/>
  <c r="G9" i="63"/>
  <c r="H9" i="63"/>
  <c r="H71" i="63" s="1"/>
  <c r="G10" i="63"/>
  <c r="H10" i="63"/>
  <c r="G11" i="63"/>
  <c r="H11" i="63"/>
  <c r="G12" i="63"/>
  <c r="H12" i="63"/>
  <c r="G13" i="63"/>
  <c r="H13" i="63"/>
  <c r="H75" i="63" s="1"/>
  <c r="G14" i="63"/>
  <c r="H14" i="63"/>
  <c r="G15" i="63"/>
  <c r="H15" i="63"/>
  <c r="G16" i="63"/>
  <c r="H16" i="63"/>
  <c r="G17" i="63"/>
  <c r="H17" i="63"/>
  <c r="H79" i="63" s="1"/>
  <c r="G18" i="63"/>
  <c r="H18" i="63"/>
  <c r="G19" i="63"/>
  <c r="H19" i="63"/>
  <c r="G20" i="63"/>
  <c r="H20" i="63"/>
  <c r="G21" i="63"/>
  <c r="H21" i="63"/>
  <c r="H99" i="71"/>
  <c r="G99" i="71"/>
  <c r="F99" i="71"/>
  <c r="M99" i="71" s="1"/>
  <c r="H98" i="71"/>
  <c r="G98" i="71"/>
  <c r="F98" i="71"/>
  <c r="M98" i="71" s="1"/>
  <c r="M97" i="71"/>
  <c r="H97" i="71"/>
  <c r="G97" i="71"/>
  <c r="F97" i="71"/>
  <c r="N96" i="71"/>
  <c r="M96" i="71"/>
  <c r="H96" i="71"/>
  <c r="G96" i="71"/>
  <c r="F96" i="71"/>
  <c r="H95" i="71"/>
  <c r="G95" i="71"/>
  <c r="F95" i="71"/>
  <c r="M95" i="71" s="1"/>
  <c r="J94" i="71"/>
  <c r="Q48" i="71" s="1"/>
  <c r="I94" i="71"/>
  <c r="H94" i="71"/>
  <c r="G94" i="71"/>
  <c r="F94" i="71"/>
  <c r="M94" i="71" s="1"/>
  <c r="M93" i="71"/>
  <c r="H93" i="71"/>
  <c r="G93" i="71"/>
  <c r="F93" i="71"/>
  <c r="M92" i="71"/>
  <c r="H92" i="71"/>
  <c r="G92" i="71"/>
  <c r="F92" i="71"/>
  <c r="M91" i="71"/>
  <c r="H91" i="71"/>
  <c r="G91" i="71"/>
  <c r="F91" i="71"/>
  <c r="J90" i="71"/>
  <c r="Q44" i="71" s="1"/>
  <c r="I90" i="71"/>
  <c r="H90" i="71"/>
  <c r="G90" i="71"/>
  <c r="F90" i="71"/>
  <c r="M90" i="71" s="1"/>
  <c r="M89" i="71"/>
  <c r="K89" i="71"/>
  <c r="H89" i="71"/>
  <c r="G89" i="71"/>
  <c r="F89" i="71"/>
  <c r="H88" i="71"/>
  <c r="G88" i="71"/>
  <c r="F88" i="71"/>
  <c r="M88" i="71" s="1"/>
  <c r="M87" i="71"/>
  <c r="H87" i="71"/>
  <c r="G87" i="71"/>
  <c r="F87" i="71"/>
  <c r="I86" i="71"/>
  <c r="J86" i="71" s="1"/>
  <c r="Q40" i="71" s="1"/>
  <c r="H86" i="71"/>
  <c r="G86" i="71"/>
  <c r="F86" i="71"/>
  <c r="M86" i="71" s="1"/>
  <c r="M85" i="71"/>
  <c r="L85" i="71"/>
  <c r="K85" i="71"/>
  <c r="N85" i="71" s="1"/>
  <c r="H85" i="71"/>
  <c r="G85" i="71"/>
  <c r="F85" i="71"/>
  <c r="M84" i="71"/>
  <c r="H84" i="71"/>
  <c r="G84" i="71"/>
  <c r="F84" i="71"/>
  <c r="M83" i="71"/>
  <c r="F83" i="71"/>
  <c r="J82" i="71"/>
  <c r="Q20" i="71" s="1"/>
  <c r="I82" i="71"/>
  <c r="F82" i="71"/>
  <c r="M82" i="71" s="1"/>
  <c r="M81" i="71"/>
  <c r="K81" i="71"/>
  <c r="F81" i="71"/>
  <c r="F80" i="71"/>
  <c r="M80" i="71" s="1"/>
  <c r="M79" i="71"/>
  <c r="F79" i="71"/>
  <c r="I78" i="71"/>
  <c r="J78" i="71" s="1"/>
  <c r="Q16" i="71" s="1"/>
  <c r="F78" i="71"/>
  <c r="M78" i="71" s="1"/>
  <c r="M77" i="71"/>
  <c r="F77" i="71"/>
  <c r="F76" i="71"/>
  <c r="M76" i="71" s="1"/>
  <c r="M75" i="71"/>
  <c r="F75" i="71"/>
  <c r="J74" i="71"/>
  <c r="Q12" i="71" s="1"/>
  <c r="I74" i="71"/>
  <c r="F74" i="71"/>
  <c r="M74" i="71" s="1"/>
  <c r="M73" i="71"/>
  <c r="F73" i="71"/>
  <c r="F72" i="71"/>
  <c r="M72" i="71" s="1"/>
  <c r="M71" i="71"/>
  <c r="F71" i="71"/>
  <c r="F70" i="71"/>
  <c r="M70" i="71" s="1"/>
  <c r="M69" i="71"/>
  <c r="F69" i="71"/>
  <c r="M68" i="71"/>
  <c r="F68" i="71"/>
  <c r="O53" i="71"/>
  <c r="O52" i="71"/>
  <c r="X52" i="71" s="1"/>
  <c r="K98" i="71" s="1"/>
  <c r="X51" i="71"/>
  <c r="K97" i="71" s="1"/>
  <c r="O51" i="71"/>
  <c r="I97" i="71" s="1"/>
  <c r="J97" i="71" s="1"/>
  <c r="Q51" i="71" s="1"/>
  <c r="X50" i="71"/>
  <c r="K96" i="71" s="1"/>
  <c r="L96" i="71" s="1"/>
  <c r="O50" i="71"/>
  <c r="I96" i="71" s="1"/>
  <c r="J96" i="71" s="1"/>
  <c r="Q50" i="71" s="1"/>
  <c r="X49" i="71"/>
  <c r="K95" i="71" s="1"/>
  <c r="O49" i="71"/>
  <c r="I95" i="71" s="1"/>
  <c r="J95" i="71" s="1"/>
  <c r="Q49" i="71" s="1"/>
  <c r="X48" i="71"/>
  <c r="K94" i="71" s="1"/>
  <c r="O48" i="71"/>
  <c r="O47" i="71"/>
  <c r="I93" i="71" s="1"/>
  <c r="J93" i="71" s="1"/>
  <c r="Q47" i="71" s="1"/>
  <c r="X46" i="71"/>
  <c r="K92" i="71" s="1"/>
  <c r="L92" i="71" s="1"/>
  <c r="Z46" i="71" s="1"/>
  <c r="O46" i="71"/>
  <c r="I92" i="71" s="1"/>
  <c r="J92" i="71" s="1"/>
  <c r="Q46" i="71" s="1"/>
  <c r="O45" i="71"/>
  <c r="O44" i="71"/>
  <c r="X44" i="71" s="1"/>
  <c r="K90" i="71" s="1"/>
  <c r="D44" i="71"/>
  <c r="C44" i="71"/>
  <c r="X43" i="71"/>
  <c r="O43" i="71"/>
  <c r="I89" i="71" s="1"/>
  <c r="J89" i="71" s="1"/>
  <c r="Q43" i="71" s="1"/>
  <c r="D43" i="71"/>
  <c r="C43" i="71"/>
  <c r="X42" i="71"/>
  <c r="K88" i="71" s="1"/>
  <c r="L88" i="71" s="1"/>
  <c r="O42" i="71"/>
  <c r="I88" i="71" s="1"/>
  <c r="J88" i="71" s="1"/>
  <c r="Q42" i="71" s="1"/>
  <c r="D42" i="71"/>
  <c r="C42" i="71"/>
  <c r="O41" i="71"/>
  <c r="D41" i="71"/>
  <c r="C41" i="71"/>
  <c r="O40" i="71"/>
  <c r="X40" i="71" s="1"/>
  <c r="K86" i="71" s="1"/>
  <c r="D40" i="71"/>
  <c r="C40" i="71"/>
  <c r="X39" i="71"/>
  <c r="O39" i="71"/>
  <c r="I85" i="71" s="1"/>
  <c r="J85" i="71" s="1"/>
  <c r="Q39" i="71" s="1"/>
  <c r="D39" i="71"/>
  <c r="C39" i="71"/>
  <c r="X38" i="71"/>
  <c r="K84" i="71" s="1"/>
  <c r="O38" i="71"/>
  <c r="I84" i="71" s="1"/>
  <c r="J84" i="71" s="1"/>
  <c r="Q38" i="71" s="1"/>
  <c r="D38" i="71"/>
  <c r="C38" i="71"/>
  <c r="V35" i="71"/>
  <c r="Q35" i="71"/>
  <c r="N35" i="71"/>
  <c r="L35" i="71"/>
  <c r="G35" i="71"/>
  <c r="T34" i="71"/>
  <c r="L34" i="71"/>
  <c r="G34" i="71"/>
  <c r="AC21" i="71"/>
  <c r="AB21" i="71"/>
  <c r="AA21" i="71"/>
  <c r="X21" i="71"/>
  <c r="K83" i="71" s="1"/>
  <c r="O21" i="71"/>
  <c r="I83" i="71" s="1"/>
  <c r="J83" i="71" s="1"/>
  <c r="Q21" i="71" s="1"/>
  <c r="H21" i="71"/>
  <c r="H83" i="71" s="1"/>
  <c r="G21" i="71"/>
  <c r="G83" i="71" s="1"/>
  <c r="AC20" i="71"/>
  <c r="AB20" i="71"/>
  <c r="AA20" i="71"/>
  <c r="O20" i="71"/>
  <c r="X20" i="71" s="1"/>
  <c r="K82" i="71" s="1"/>
  <c r="H20" i="71"/>
  <c r="H82" i="71" s="1"/>
  <c r="G20" i="71"/>
  <c r="G82" i="71" s="1"/>
  <c r="AC19" i="71"/>
  <c r="AB19" i="71"/>
  <c r="AA19" i="71"/>
  <c r="X19" i="71"/>
  <c r="O19" i="71"/>
  <c r="I81" i="71" s="1"/>
  <c r="J81" i="71" s="1"/>
  <c r="Q19" i="71" s="1"/>
  <c r="H19" i="71"/>
  <c r="H81" i="71" s="1"/>
  <c r="G19" i="71"/>
  <c r="G81" i="71" s="1"/>
  <c r="AC18" i="71"/>
  <c r="AB18" i="71"/>
  <c r="AA18" i="71"/>
  <c r="O18" i="71"/>
  <c r="X18" i="71" s="1"/>
  <c r="K80" i="71" s="1"/>
  <c r="L80" i="71" s="1"/>
  <c r="E80" i="71" s="1"/>
  <c r="H18" i="71"/>
  <c r="H80" i="71" s="1"/>
  <c r="G18" i="71"/>
  <c r="G80" i="71" s="1"/>
  <c r="AC17" i="71"/>
  <c r="AB17" i="71"/>
  <c r="AA17" i="71"/>
  <c r="X17" i="71"/>
  <c r="K79" i="71" s="1"/>
  <c r="O17" i="71"/>
  <c r="I79" i="71" s="1"/>
  <c r="J79" i="71" s="1"/>
  <c r="Q17" i="71" s="1"/>
  <c r="H17" i="71"/>
  <c r="H79" i="71" s="1"/>
  <c r="G17" i="71"/>
  <c r="G79" i="71" s="1"/>
  <c r="AC16" i="71"/>
  <c r="AB16" i="71"/>
  <c r="AA16" i="71"/>
  <c r="O16" i="71"/>
  <c r="X16" i="71" s="1"/>
  <c r="K78" i="71" s="1"/>
  <c r="H16" i="71"/>
  <c r="H78" i="71" s="1"/>
  <c r="G16" i="71"/>
  <c r="G78" i="71" s="1"/>
  <c r="AC15" i="71"/>
  <c r="AB15" i="71"/>
  <c r="AA15" i="71"/>
  <c r="O15" i="71"/>
  <c r="H15" i="71"/>
  <c r="H77" i="71" s="1"/>
  <c r="G15" i="71"/>
  <c r="G77" i="71" s="1"/>
  <c r="AC14" i="71"/>
  <c r="AB14" i="71"/>
  <c r="AA14" i="71"/>
  <c r="X14" i="71"/>
  <c r="K76" i="71" s="1"/>
  <c r="L76" i="71" s="1"/>
  <c r="Z14" i="71" s="1"/>
  <c r="O14" i="71"/>
  <c r="I76" i="71" s="1"/>
  <c r="J76" i="71" s="1"/>
  <c r="Q14" i="71" s="1"/>
  <c r="H14" i="71"/>
  <c r="H76" i="71" s="1"/>
  <c r="G14" i="71"/>
  <c r="G76" i="71" s="1"/>
  <c r="AC13" i="71"/>
  <c r="AB13" i="71"/>
  <c r="AA13" i="71"/>
  <c r="O13" i="71"/>
  <c r="H13" i="71"/>
  <c r="H75" i="71" s="1"/>
  <c r="G13" i="71"/>
  <c r="G75" i="71" s="1"/>
  <c r="AC12" i="71"/>
  <c r="AB12" i="71"/>
  <c r="AA12" i="71"/>
  <c r="X12" i="71"/>
  <c r="K74" i="71" s="1"/>
  <c r="O12" i="71"/>
  <c r="H12" i="71"/>
  <c r="H74" i="71" s="1"/>
  <c r="G12" i="71"/>
  <c r="G74" i="71" s="1"/>
  <c r="AC11" i="71"/>
  <c r="AB11" i="71"/>
  <c r="AA11" i="71"/>
  <c r="X11" i="71"/>
  <c r="K73" i="71" s="1"/>
  <c r="O11" i="71"/>
  <c r="I73" i="71" s="1"/>
  <c r="J73" i="71" s="1"/>
  <c r="Q11" i="71" s="1"/>
  <c r="H11" i="71"/>
  <c r="H73" i="71" s="1"/>
  <c r="G11" i="71"/>
  <c r="G73" i="71" s="1"/>
  <c r="AB10" i="71"/>
  <c r="O10" i="71"/>
  <c r="X10" i="71" s="1"/>
  <c r="K72" i="71" s="1"/>
  <c r="H72" i="71"/>
  <c r="G72" i="71"/>
  <c r="AC9" i="71"/>
  <c r="AB9" i="71"/>
  <c r="I71" i="71"/>
  <c r="H9" i="71"/>
  <c r="H71" i="71" s="1"/>
  <c r="G9" i="71"/>
  <c r="G71" i="71" s="1"/>
  <c r="AC8" i="71"/>
  <c r="AB8" i="71"/>
  <c r="AA8" i="71"/>
  <c r="O8" i="71"/>
  <c r="X8" i="71" s="1"/>
  <c r="K70" i="71" s="1"/>
  <c r="H8" i="71"/>
  <c r="H70" i="71" s="1"/>
  <c r="G8" i="71"/>
  <c r="G70" i="71" s="1"/>
  <c r="AC7" i="71"/>
  <c r="AB7" i="71"/>
  <c r="AA7" i="71"/>
  <c r="O7" i="71"/>
  <c r="H7" i="71"/>
  <c r="H69" i="71" s="1"/>
  <c r="G7" i="71"/>
  <c r="G69" i="71" s="1"/>
  <c r="K68" i="71"/>
  <c r="I68" i="71"/>
  <c r="J68" i="71" s="1"/>
  <c r="Q6" i="71" s="1"/>
  <c r="H6" i="71"/>
  <c r="H68" i="71" s="1"/>
  <c r="G6" i="71"/>
  <c r="G68" i="71" s="1"/>
  <c r="J99" i="70"/>
  <c r="Q53" i="70" s="1"/>
  <c r="H99" i="70"/>
  <c r="G99" i="70"/>
  <c r="F99" i="70"/>
  <c r="M99" i="70" s="1"/>
  <c r="M98" i="70"/>
  <c r="H98" i="70"/>
  <c r="G98" i="70"/>
  <c r="F98" i="70"/>
  <c r="H97" i="70"/>
  <c r="G97" i="70"/>
  <c r="F97" i="70"/>
  <c r="M97" i="70" s="1"/>
  <c r="H96" i="70"/>
  <c r="G96" i="70"/>
  <c r="F96" i="70"/>
  <c r="M96" i="70" s="1"/>
  <c r="H95" i="70"/>
  <c r="G95" i="70"/>
  <c r="F95" i="70"/>
  <c r="M95" i="70" s="1"/>
  <c r="M94" i="70"/>
  <c r="H94" i="70"/>
  <c r="G94" i="70"/>
  <c r="F94" i="70"/>
  <c r="H93" i="70"/>
  <c r="G93" i="70"/>
  <c r="F93" i="70"/>
  <c r="M93" i="70" s="1"/>
  <c r="H92" i="70"/>
  <c r="G92" i="70"/>
  <c r="F92" i="70"/>
  <c r="M92" i="70" s="1"/>
  <c r="H91" i="70"/>
  <c r="G91" i="70"/>
  <c r="F91" i="70"/>
  <c r="M91" i="70" s="1"/>
  <c r="M90" i="70"/>
  <c r="J90" i="70"/>
  <c r="Q44" i="70" s="1"/>
  <c r="H90" i="70"/>
  <c r="G90" i="70"/>
  <c r="F90" i="70"/>
  <c r="H89" i="70"/>
  <c r="G89" i="70"/>
  <c r="F89" i="70"/>
  <c r="M89" i="70" s="1"/>
  <c r="I88" i="70"/>
  <c r="J88" i="70" s="1"/>
  <c r="Q42" i="70" s="1"/>
  <c r="H88" i="70"/>
  <c r="G88" i="70"/>
  <c r="F88" i="70"/>
  <c r="M88" i="70" s="1"/>
  <c r="H87" i="70"/>
  <c r="G87" i="70"/>
  <c r="F87" i="70"/>
  <c r="M87" i="70" s="1"/>
  <c r="M86" i="70"/>
  <c r="H86" i="70"/>
  <c r="G86" i="70"/>
  <c r="F86" i="70"/>
  <c r="M85" i="70"/>
  <c r="H85" i="70"/>
  <c r="G85" i="70"/>
  <c r="F85" i="70"/>
  <c r="I84" i="70"/>
  <c r="J84" i="70" s="1"/>
  <c r="Q38" i="70" s="1"/>
  <c r="H84" i="70"/>
  <c r="G84" i="70"/>
  <c r="F84" i="70"/>
  <c r="M84" i="70" s="1"/>
  <c r="I83" i="70"/>
  <c r="J83" i="70" s="1"/>
  <c r="Q21" i="70" s="1"/>
  <c r="F83" i="70"/>
  <c r="M83" i="70" s="1"/>
  <c r="M82" i="70"/>
  <c r="F82" i="70"/>
  <c r="M81" i="70"/>
  <c r="F81" i="70"/>
  <c r="F80" i="70"/>
  <c r="M80" i="70" s="1"/>
  <c r="K79" i="70"/>
  <c r="F79" i="70"/>
  <c r="M79" i="70" s="1"/>
  <c r="M78" i="70"/>
  <c r="K78" i="70"/>
  <c r="J78" i="70"/>
  <c r="Q16" i="70" s="1"/>
  <c r="F78" i="70"/>
  <c r="M77" i="70"/>
  <c r="F77" i="70"/>
  <c r="M76" i="70"/>
  <c r="I76" i="70"/>
  <c r="J76" i="70" s="1"/>
  <c r="Q14" i="70" s="1"/>
  <c r="F76" i="70"/>
  <c r="M75" i="70"/>
  <c r="F75" i="70"/>
  <c r="M74" i="70"/>
  <c r="F74" i="70"/>
  <c r="F73" i="70"/>
  <c r="M73" i="70" s="1"/>
  <c r="M72" i="70"/>
  <c r="F72" i="70"/>
  <c r="M71" i="70"/>
  <c r="F71" i="70"/>
  <c r="M70" i="70"/>
  <c r="F70" i="70"/>
  <c r="F69" i="70"/>
  <c r="M69" i="70" s="1"/>
  <c r="K68" i="70"/>
  <c r="H68" i="70"/>
  <c r="G68" i="70"/>
  <c r="F68" i="70"/>
  <c r="M68" i="70" s="1"/>
  <c r="X53" i="70"/>
  <c r="K99" i="70" s="1"/>
  <c r="O53" i="70"/>
  <c r="I99" i="70" s="1"/>
  <c r="O52" i="70"/>
  <c r="O51" i="70"/>
  <c r="I97" i="70" s="1"/>
  <c r="J97" i="70" s="1"/>
  <c r="Q51" i="70" s="1"/>
  <c r="X50" i="70"/>
  <c r="K96" i="70" s="1"/>
  <c r="O50" i="70"/>
  <c r="I96" i="70" s="1"/>
  <c r="J96" i="70" s="1"/>
  <c r="Q50" i="70" s="1"/>
  <c r="O49" i="70"/>
  <c r="X48" i="70"/>
  <c r="K94" i="70" s="1"/>
  <c r="O48" i="70"/>
  <c r="I94" i="70" s="1"/>
  <c r="J94" i="70" s="1"/>
  <c r="Q48" i="70" s="1"/>
  <c r="X47" i="70"/>
  <c r="K93" i="70" s="1"/>
  <c r="N93" i="70" s="1"/>
  <c r="O47" i="70"/>
  <c r="I93" i="70" s="1"/>
  <c r="J93" i="70" s="1"/>
  <c r="Q47" i="70" s="1"/>
  <c r="X46" i="70"/>
  <c r="K92" i="70" s="1"/>
  <c r="O46" i="70"/>
  <c r="I92" i="70" s="1"/>
  <c r="J92" i="70" s="1"/>
  <c r="Q46" i="70" s="1"/>
  <c r="X45" i="70"/>
  <c r="K91" i="70" s="1"/>
  <c r="O45" i="70"/>
  <c r="I91" i="70" s="1"/>
  <c r="J91" i="70" s="1"/>
  <c r="Q45" i="70" s="1"/>
  <c r="X44" i="70"/>
  <c r="K90" i="70" s="1"/>
  <c r="O44" i="70"/>
  <c r="I90" i="70" s="1"/>
  <c r="D44" i="70"/>
  <c r="C44" i="70"/>
  <c r="O43" i="70"/>
  <c r="D43" i="70"/>
  <c r="C43" i="70"/>
  <c r="O42" i="70"/>
  <c r="X42" i="70" s="1"/>
  <c r="K88" i="70" s="1"/>
  <c r="D42" i="70"/>
  <c r="C42" i="70"/>
  <c r="X41" i="70"/>
  <c r="K87" i="70" s="1"/>
  <c r="O41" i="70"/>
  <c r="I87" i="70" s="1"/>
  <c r="J87" i="70" s="1"/>
  <c r="Q41" i="70" s="1"/>
  <c r="D41" i="70"/>
  <c r="C41" i="70"/>
  <c r="X40" i="70"/>
  <c r="K86" i="70" s="1"/>
  <c r="N86" i="70" s="1"/>
  <c r="O40" i="70"/>
  <c r="I86" i="70" s="1"/>
  <c r="J86" i="70" s="1"/>
  <c r="Q40" i="70" s="1"/>
  <c r="D40" i="70"/>
  <c r="C40" i="70"/>
  <c r="O39" i="70"/>
  <c r="D39" i="70"/>
  <c r="C39" i="70"/>
  <c r="O38" i="70"/>
  <c r="X38" i="70" s="1"/>
  <c r="K84" i="70" s="1"/>
  <c r="D38" i="70"/>
  <c r="C38" i="70"/>
  <c r="V35" i="70"/>
  <c r="Q35" i="70"/>
  <c r="N35" i="70"/>
  <c r="L35" i="70"/>
  <c r="G35" i="70"/>
  <c r="T34" i="70"/>
  <c r="L34" i="70"/>
  <c r="G34" i="70"/>
  <c r="AC21" i="70"/>
  <c r="AB21" i="70"/>
  <c r="AA21" i="70"/>
  <c r="X21" i="70"/>
  <c r="K83" i="70" s="1"/>
  <c r="O21" i="70"/>
  <c r="H21" i="70"/>
  <c r="H83" i="70" s="1"/>
  <c r="G21" i="70"/>
  <c r="G83" i="70" s="1"/>
  <c r="AC20" i="70"/>
  <c r="AB20" i="70"/>
  <c r="AA20" i="70"/>
  <c r="O20" i="70"/>
  <c r="H20" i="70"/>
  <c r="H82" i="70" s="1"/>
  <c r="G20" i="70"/>
  <c r="G82" i="70" s="1"/>
  <c r="AC19" i="70"/>
  <c r="AB19" i="70"/>
  <c r="AA19" i="70"/>
  <c r="O19" i="70"/>
  <c r="I81" i="70" s="1"/>
  <c r="J81" i="70" s="1"/>
  <c r="Q19" i="70" s="1"/>
  <c r="H19" i="70"/>
  <c r="H81" i="70" s="1"/>
  <c r="G19" i="70"/>
  <c r="G81" i="70" s="1"/>
  <c r="AC18" i="70"/>
  <c r="AB18" i="70"/>
  <c r="AA18" i="70"/>
  <c r="X18" i="70"/>
  <c r="K80" i="70" s="1"/>
  <c r="O18" i="70"/>
  <c r="I80" i="70" s="1"/>
  <c r="J80" i="70" s="1"/>
  <c r="Q18" i="70" s="1"/>
  <c r="H18" i="70"/>
  <c r="H80" i="70" s="1"/>
  <c r="G18" i="70"/>
  <c r="G80" i="70" s="1"/>
  <c r="AC17" i="70"/>
  <c r="AB17" i="70"/>
  <c r="AA17" i="70"/>
  <c r="X17" i="70"/>
  <c r="O17" i="70"/>
  <c r="I79" i="70" s="1"/>
  <c r="J79" i="70" s="1"/>
  <c r="Q17" i="70" s="1"/>
  <c r="H17" i="70"/>
  <c r="H79" i="70" s="1"/>
  <c r="G17" i="70"/>
  <c r="G79" i="70" s="1"/>
  <c r="AC16" i="70"/>
  <c r="AB16" i="70"/>
  <c r="AA16" i="70"/>
  <c r="X16" i="70"/>
  <c r="O16" i="70"/>
  <c r="I78" i="70" s="1"/>
  <c r="H16" i="70"/>
  <c r="H78" i="70" s="1"/>
  <c r="G16" i="70"/>
  <c r="G78" i="70" s="1"/>
  <c r="AC15" i="70"/>
  <c r="AB15" i="70"/>
  <c r="AA15" i="70"/>
  <c r="O15" i="70"/>
  <c r="H15" i="70"/>
  <c r="H77" i="70" s="1"/>
  <c r="G15" i="70"/>
  <c r="G77" i="70" s="1"/>
  <c r="AC14" i="70"/>
  <c r="AB14" i="70"/>
  <c r="AA14" i="70"/>
  <c r="O14" i="70"/>
  <c r="X14" i="70" s="1"/>
  <c r="K76" i="70" s="1"/>
  <c r="H14" i="70"/>
  <c r="H76" i="70" s="1"/>
  <c r="G14" i="70"/>
  <c r="G76" i="70" s="1"/>
  <c r="AC13" i="70"/>
  <c r="AB13" i="70"/>
  <c r="AA13" i="70"/>
  <c r="O13" i="70"/>
  <c r="H13" i="70"/>
  <c r="H75" i="70" s="1"/>
  <c r="G13" i="70"/>
  <c r="G75" i="70" s="1"/>
  <c r="AC12" i="70"/>
  <c r="AB12" i="70"/>
  <c r="AA12" i="70"/>
  <c r="O12" i="70"/>
  <c r="H12" i="70"/>
  <c r="H74" i="70" s="1"/>
  <c r="G12" i="70"/>
  <c r="G74" i="70" s="1"/>
  <c r="AC11" i="70"/>
  <c r="AB11" i="70"/>
  <c r="AA11" i="70"/>
  <c r="O11" i="70"/>
  <c r="I73" i="70" s="1"/>
  <c r="J73" i="70" s="1"/>
  <c r="Q11" i="70" s="1"/>
  <c r="H11" i="70"/>
  <c r="H73" i="70" s="1"/>
  <c r="G11" i="70"/>
  <c r="G73" i="70" s="1"/>
  <c r="AC10" i="70"/>
  <c r="AB10" i="70"/>
  <c r="AA10" i="70"/>
  <c r="O10" i="70"/>
  <c r="I72" i="70" s="1"/>
  <c r="J72" i="70" s="1"/>
  <c r="Q10" i="70" s="1"/>
  <c r="H10" i="70"/>
  <c r="H72" i="70" s="1"/>
  <c r="G10" i="70"/>
  <c r="G72" i="70" s="1"/>
  <c r="AC9" i="70"/>
  <c r="AB9" i="70"/>
  <c r="AA9" i="70"/>
  <c r="O9" i="70"/>
  <c r="I71" i="70" s="1"/>
  <c r="H9" i="70"/>
  <c r="H71" i="70" s="1"/>
  <c r="G9" i="70"/>
  <c r="G71" i="70" s="1"/>
  <c r="AC8" i="70"/>
  <c r="AB8" i="70"/>
  <c r="AA8" i="70"/>
  <c r="O8" i="70"/>
  <c r="X8" i="70" s="1"/>
  <c r="K70" i="70" s="1"/>
  <c r="H8" i="70"/>
  <c r="H70" i="70" s="1"/>
  <c r="G8" i="70"/>
  <c r="G70" i="70" s="1"/>
  <c r="AC7" i="70"/>
  <c r="AB7" i="70"/>
  <c r="AA7" i="70"/>
  <c r="O7" i="70"/>
  <c r="H7" i="70"/>
  <c r="H69" i="70" s="1"/>
  <c r="G7" i="70"/>
  <c r="G69" i="70" s="1"/>
  <c r="AC6" i="70"/>
  <c r="AB6" i="70"/>
  <c r="AA6" i="70"/>
  <c r="O6" i="70"/>
  <c r="X6" i="70" s="1"/>
  <c r="M99" i="69"/>
  <c r="H99" i="69"/>
  <c r="G99" i="69"/>
  <c r="F99" i="69"/>
  <c r="M98" i="69"/>
  <c r="I98" i="69"/>
  <c r="J98" i="69" s="1"/>
  <c r="Q52" i="69" s="1"/>
  <c r="H98" i="69"/>
  <c r="G98" i="69"/>
  <c r="F98" i="69"/>
  <c r="H97" i="69"/>
  <c r="G97" i="69"/>
  <c r="F97" i="69"/>
  <c r="M97" i="69" s="1"/>
  <c r="M96" i="69"/>
  <c r="H96" i="69"/>
  <c r="G96" i="69"/>
  <c r="F96" i="69"/>
  <c r="M95" i="69"/>
  <c r="H95" i="69"/>
  <c r="G95" i="69"/>
  <c r="F95" i="69"/>
  <c r="M94" i="69"/>
  <c r="H94" i="69"/>
  <c r="G94" i="69"/>
  <c r="F94" i="69"/>
  <c r="H93" i="69"/>
  <c r="G93" i="69"/>
  <c r="F93" i="69"/>
  <c r="M93" i="69" s="1"/>
  <c r="M92" i="69"/>
  <c r="H92" i="69"/>
  <c r="G92" i="69"/>
  <c r="F92" i="69"/>
  <c r="M91" i="69"/>
  <c r="H91" i="69"/>
  <c r="G91" i="69"/>
  <c r="F91" i="69"/>
  <c r="H90" i="69"/>
  <c r="G90" i="69"/>
  <c r="F90" i="69"/>
  <c r="M90" i="69" s="1"/>
  <c r="H89" i="69"/>
  <c r="G89" i="69"/>
  <c r="F89" i="69"/>
  <c r="M89" i="69" s="1"/>
  <c r="M88" i="69"/>
  <c r="H88" i="69"/>
  <c r="G88" i="69"/>
  <c r="F88" i="69"/>
  <c r="H87" i="69"/>
  <c r="G87" i="69"/>
  <c r="F87" i="69"/>
  <c r="M87" i="69" s="1"/>
  <c r="H86" i="69"/>
  <c r="G86" i="69"/>
  <c r="F86" i="69"/>
  <c r="M86" i="69" s="1"/>
  <c r="I85" i="69"/>
  <c r="J85" i="69" s="1"/>
  <c r="Q39" i="69" s="1"/>
  <c r="H85" i="69"/>
  <c r="G85" i="69"/>
  <c r="F85" i="69"/>
  <c r="M85" i="69" s="1"/>
  <c r="M84" i="69"/>
  <c r="H84" i="69"/>
  <c r="G84" i="69"/>
  <c r="F84" i="69"/>
  <c r="H83" i="69"/>
  <c r="F83" i="69"/>
  <c r="M83" i="69" s="1"/>
  <c r="F82" i="69"/>
  <c r="M82" i="69" s="1"/>
  <c r="F81" i="69"/>
  <c r="M81" i="69" s="1"/>
  <c r="F80" i="69"/>
  <c r="M80" i="69" s="1"/>
  <c r="F79" i="69"/>
  <c r="M79" i="69" s="1"/>
  <c r="M78" i="69"/>
  <c r="F78" i="69"/>
  <c r="M77" i="69"/>
  <c r="F77" i="69"/>
  <c r="M76" i="69"/>
  <c r="I76" i="69"/>
  <c r="J76" i="69" s="1"/>
  <c r="Q14" i="69" s="1"/>
  <c r="F76" i="69"/>
  <c r="F75" i="69"/>
  <c r="M75" i="69" s="1"/>
  <c r="F74" i="69"/>
  <c r="M74" i="69" s="1"/>
  <c r="M73" i="69"/>
  <c r="F73" i="69"/>
  <c r="M72" i="69"/>
  <c r="F72" i="69"/>
  <c r="F71" i="69"/>
  <c r="M71" i="69" s="1"/>
  <c r="M70" i="69"/>
  <c r="F70" i="69"/>
  <c r="M69" i="69"/>
  <c r="F69" i="69"/>
  <c r="M68" i="69"/>
  <c r="F68" i="69"/>
  <c r="O53" i="69"/>
  <c r="X52" i="69"/>
  <c r="K98" i="69" s="1"/>
  <c r="L98" i="69" s="1"/>
  <c r="O52" i="69"/>
  <c r="X51" i="69"/>
  <c r="K97" i="69" s="1"/>
  <c r="O51" i="69"/>
  <c r="I97" i="69" s="1"/>
  <c r="J97" i="69" s="1"/>
  <c r="Q51" i="69" s="1"/>
  <c r="X50" i="69"/>
  <c r="K96" i="69" s="1"/>
  <c r="O50" i="69"/>
  <c r="I96" i="69" s="1"/>
  <c r="J96" i="69" s="1"/>
  <c r="Q50" i="69" s="1"/>
  <c r="X49" i="69"/>
  <c r="K95" i="69" s="1"/>
  <c r="O49" i="69"/>
  <c r="I95" i="69" s="1"/>
  <c r="J95" i="69" s="1"/>
  <c r="Q49" i="69" s="1"/>
  <c r="O48" i="69"/>
  <c r="O47" i="69"/>
  <c r="I93" i="69" s="1"/>
  <c r="J93" i="69" s="1"/>
  <c r="Q47" i="69" s="1"/>
  <c r="O46" i="69"/>
  <c r="I92" i="69" s="1"/>
  <c r="J92" i="69" s="1"/>
  <c r="Q46" i="69" s="1"/>
  <c r="O45" i="69"/>
  <c r="O44" i="69"/>
  <c r="D44" i="69"/>
  <c r="C44" i="69"/>
  <c r="X43" i="69"/>
  <c r="K89" i="69" s="1"/>
  <c r="O43" i="69"/>
  <c r="I89" i="69" s="1"/>
  <c r="J89" i="69" s="1"/>
  <c r="Q43" i="69" s="1"/>
  <c r="D43" i="69"/>
  <c r="C43" i="69"/>
  <c r="O42" i="69"/>
  <c r="D42" i="69"/>
  <c r="C42" i="69"/>
  <c r="X41" i="69"/>
  <c r="K87" i="69" s="1"/>
  <c r="O41" i="69"/>
  <c r="I87" i="69" s="1"/>
  <c r="J87" i="69" s="1"/>
  <c r="Q41" i="69" s="1"/>
  <c r="D41" i="69"/>
  <c r="C41" i="69"/>
  <c r="O40" i="69"/>
  <c r="D40" i="69"/>
  <c r="C40" i="69"/>
  <c r="X39" i="69"/>
  <c r="K85" i="69" s="1"/>
  <c r="N85" i="69" s="1"/>
  <c r="O39" i="69"/>
  <c r="D39" i="69"/>
  <c r="C39" i="69"/>
  <c r="X38" i="69"/>
  <c r="K84" i="69" s="1"/>
  <c r="L84" i="69" s="1"/>
  <c r="E84" i="69" s="1"/>
  <c r="O38" i="69"/>
  <c r="I84" i="69" s="1"/>
  <c r="J84" i="69" s="1"/>
  <c r="Q38" i="69" s="1"/>
  <c r="D38" i="69"/>
  <c r="C38" i="69"/>
  <c r="V35" i="69"/>
  <c r="Q35" i="69"/>
  <c r="N35" i="69"/>
  <c r="L35" i="69"/>
  <c r="G35" i="69"/>
  <c r="T34" i="69"/>
  <c r="L34" i="69"/>
  <c r="G34" i="69"/>
  <c r="AC21" i="69"/>
  <c r="AB21" i="69"/>
  <c r="AA21" i="69"/>
  <c r="X21" i="69"/>
  <c r="K83" i="69" s="1"/>
  <c r="O21" i="69"/>
  <c r="I83" i="69" s="1"/>
  <c r="J83" i="69" s="1"/>
  <c r="Q21" i="69" s="1"/>
  <c r="H21" i="69"/>
  <c r="G21" i="69"/>
  <c r="G83" i="69" s="1"/>
  <c r="AC20" i="69"/>
  <c r="AB20" i="69"/>
  <c r="AA20" i="69"/>
  <c r="X20" i="69"/>
  <c r="K82" i="69" s="1"/>
  <c r="O20" i="69"/>
  <c r="I82" i="69" s="1"/>
  <c r="J82" i="69" s="1"/>
  <c r="Q20" i="69" s="1"/>
  <c r="H20" i="69"/>
  <c r="H82" i="69" s="1"/>
  <c r="G20" i="69"/>
  <c r="G82" i="69" s="1"/>
  <c r="AC19" i="69"/>
  <c r="AB19" i="69"/>
  <c r="AA19" i="69"/>
  <c r="O19" i="69"/>
  <c r="H19" i="69"/>
  <c r="H81" i="69" s="1"/>
  <c r="G19" i="69"/>
  <c r="G81" i="69" s="1"/>
  <c r="AC18" i="69"/>
  <c r="AB18" i="69"/>
  <c r="AA18" i="69"/>
  <c r="O18" i="69"/>
  <c r="H18" i="69"/>
  <c r="H80" i="69" s="1"/>
  <c r="G18" i="69"/>
  <c r="G80" i="69" s="1"/>
  <c r="AC17" i="69"/>
  <c r="AB17" i="69"/>
  <c r="AA17" i="69"/>
  <c r="X17" i="69"/>
  <c r="K79" i="69" s="1"/>
  <c r="O17" i="69"/>
  <c r="I79" i="69" s="1"/>
  <c r="J79" i="69" s="1"/>
  <c r="Q17" i="69" s="1"/>
  <c r="H17" i="69"/>
  <c r="H79" i="69" s="1"/>
  <c r="G17" i="69"/>
  <c r="G79" i="69" s="1"/>
  <c r="AC16" i="69"/>
  <c r="AB16" i="69"/>
  <c r="AA16" i="69"/>
  <c r="O16" i="69"/>
  <c r="I78" i="69" s="1"/>
  <c r="J78" i="69" s="1"/>
  <c r="Q16" i="69" s="1"/>
  <c r="H16" i="69"/>
  <c r="H78" i="69" s="1"/>
  <c r="G16" i="69"/>
  <c r="G78" i="69" s="1"/>
  <c r="AC15" i="69"/>
  <c r="AB15" i="69"/>
  <c r="AA15" i="69"/>
  <c r="X15" i="69"/>
  <c r="K77" i="69" s="1"/>
  <c r="O15" i="69"/>
  <c r="I77" i="69" s="1"/>
  <c r="J77" i="69" s="1"/>
  <c r="Q15" i="69" s="1"/>
  <c r="H15" i="69"/>
  <c r="H77" i="69" s="1"/>
  <c r="G15" i="69"/>
  <c r="G77" i="69" s="1"/>
  <c r="AC14" i="69"/>
  <c r="AB14" i="69"/>
  <c r="AA14" i="69"/>
  <c r="X14" i="69"/>
  <c r="K76" i="69" s="1"/>
  <c r="N76" i="69" s="1"/>
  <c r="O14" i="69"/>
  <c r="H14" i="69"/>
  <c r="H76" i="69" s="1"/>
  <c r="G14" i="69"/>
  <c r="G76" i="69" s="1"/>
  <c r="AC13" i="69"/>
  <c r="AB13" i="69"/>
  <c r="AA13" i="69"/>
  <c r="O13" i="69"/>
  <c r="H13" i="69"/>
  <c r="H75" i="69" s="1"/>
  <c r="G13" i="69"/>
  <c r="G75" i="69" s="1"/>
  <c r="AC12" i="69"/>
  <c r="AB12" i="69"/>
  <c r="AA12" i="69"/>
  <c r="O12" i="69"/>
  <c r="X12" i="69" s="1"/>
  <c r="K74" i="69" s="1"/>
  <c r="H12" i="69"/>
  <c r="H74" i="69" s="1"/>
  <c r="G12" i="69"/>
  <c r="G74" i="69" s="1"/>
  <c r="AC11" i="69"/>
  <c r="AB11" i="69"/>
  <c r="AA11" i="69"/>
  <c r="X11" i="69"/>
  <c r="K73" i="69" s="1"/>
  <c r="O11" i="69"/>
  <c r="I73" i="69" s="1"/>
  <c r="J73" i="69" s="1"/>
  <c r="Q11" i="69" s="1"/>
  <c r="H11" i="69"/>
  <c r="H73" i="69" s="1"/>
  <c r="G11" i="69"/>
  <c r="G73" i="69" s="1"/>
  <c r="AC10" i="69"/>
  <c r="AB10" i="69"/>
  <c r="AA10" i="69"/>
  <c r="O10" i="69"/>
  <c r="H10" i="69"/>
  <c r="H72" i="69" s="1"/>
  <c r="G10" i="69"/>
  <c r="G72" i="69" s="1"/>
  <c r="AC9" i="69"/>
  <c r="AB9" i="69"/>
  <c r="AA9" i="69"/>
  <c r="O9" i="69"/>
  <c r="I71" i="69" s="1"/>
  <c r="H9" i="69"/>
  <c r="H71" i="69" s="1"/>
  <c r="G9" i="69"/>
  <c r="G71" i="69" s="1"/>
  <c r="AC8" i="69"/>
  <c r="AB8" i="69"/>
  <c r="AA8" i="69"/>
  <c r="O8" i="69"/>
  <c r="I70" i="69" s="1"/>
  <c r="H8" i="69"/>
  <c r="H70" i="69" s="1"/>
  <c r="G8" i="69"/>
  <c r="G70" i="69" s="1"/>
  <c r="AC7" i="69"/>
  <c r="AB7" i="69"/>
  <c r="AA7" i="69"/>
  <c r="O7" i="69"/>
  <c r="I69" i="69" s="1"/>
  <c r="H7" i="69"/>
  <c r="H69" i="69" s="1"/>
  <c r="G7" i="69"/>
  <c r="G69" i="69" s="1"/>
  <c r="AC6" i="69"/>
  <c r="AB6" i="69"/>
  <c r="AA6" i="69"/>
  <c r="O6" i="69"/>
  <c r="I68" i="69" s="1"/>
  <c r="H6" i="69"/>
  <c r="H68" i="69" s="1"/>
  <c r="G6" i="69"/>
  <c r="G68" i="69" s="1"/>
  <c r="M99" i="68"/>
  <c r="H99" i="68"/>
  <c r="G99" i="68"/>
  <c r="F99" i="68"/>
  <c r="M98" i="68"/>
  <c r="H98" i="68"/>
  <c r="G98" i="68"/>
  <c r="F98" i="68"/>
  <c r="I97" i="68"/>
  <c r="J97" i="68" s="1"/>
  <c r="Q51" i="68" s="1"/>
  <c r="H97" i="68"/>
  <c r="G97" i="68"/>
  <c r="F97" i="68"/>
  <c r="M97" i="68" s="1"/>
  <c r="H96" i="68"/>
  <c r="G96" i="68"/>
  <c r="F96" i="68"/>
  <c r="M96" i="68" s="1"/>
  <c r="H95" i="68"/>
  <c r="G95" i="68"/>
  <c r="F95" i="68"/>
  <c r="M95" i="68" s="1"/>
  <c r="N94" i="68"/>
  <c r="H94" i="68"/>
  <c r="G94" i="68"/>
  <c r="F94" i="68"/>
  <c r="M94" i="68" s="1"/>
  <c r="J93" i="68"/>
  <c r="Q47" i="68" s="1"/>
  <c r="I93" i="68"/>
  <c r="H93" i="68"/>
  <c r="G93" i="68"/>
  <c r="F93" i="68"/>
  <c r="M93" i="68" s="1"/>
  <c r="N92" i="68"/>
  <c r="J92" i="68"/>
  <c r="Q46" i="68" s="1"/>
  <c r="I92" i="68"/>
  <c r="H92" i="68"/>
  <c r="G92" i="68"/>
  <c r="F92" i="68"/>
  <c r="M92" i="68" s="1"/>
  <c r="M91" i="68"/>
  <c r="H91" i="68"/>
  <c r="G91" i="68"/>
  <c r="F91" i="68"/>
  <c r="N90" i="68"/>
  <c r="H90" i="68"/>
  <c r="G90" i="68"/>
  <c r="F90" i="68"/>
  <c r="M90" i="68" s="1"/>
  <c r="H89" i="68"/>
  <c r="G89" i="68"/>
  <c r="F89" i="68"/>
  <c r="M89" i="68" s="1"/>
  <c r="H88" i="68"/>
  <c r="G88" i="68"/>
  <c r="F88" i="68"/>
  <c r="M88" i="68" s="1"/>
  <c r="H87" i="68"/>
  <c r="G87" i="68"/>
  <c r="F87" i="68"/>
  <c r="M87" i="68" s="1"/>
  <c r="J86" i="68"/>
  <c r="Q40" i="68" s="1"/>
  <c r="H86" i="68"/>
  <c r="G86" i="68"/>
  <c r="F86" i="68"/>
  <c r="M86" i="68" s="1"/>
  <c r="H85" i="68"/>
  <c r="G85" i="68"/>
  <c r="F85" i="68"/>
  <c r="M85" i="68" s="1"/>
  <c r="L84" i="68"/>
  <c r="H84" i="68"/>
  <c r="G84" i="68"/>
  <c r="F84" i="68"/>
  <c r="M84" i="68" s="1"/>
  <c r="M83" i="68"/>
  <c r="F83" i="68"/>
  <c r="M82" i="68"/>
  <c r="J82" i="68"/>
  <c r="Q20" i="68" s="1"/>
  <c r="F82" i="68"/>
  <c r="H81" i="68"/>
  <c r="F81" i="68"/>
  <c r="M81" i="68" s="1"/>
  <c r="F80" i="68"/>
  <c r="M80" i="68" s="1"/>
  <c r="M79" i="68"/>
  <c r="F79" i="68"/>
  <c r="F78" i="68"/>
  <c r="M78" i="68" s="1"/>
  <c r="J77" i="68"/>
  <c r="Q15" i="68" s="1"/>
  <c r="F77" i="68"/>
  <c r="M77" i="68" s="1"/>
  <c r="F76" i="68"/>
  <c r="M76" i="68" s="1"/>
  <c r="F75" i="68"/>
  <c r="M75" i="68" s="1"/>
  <c r="J74" i="68"/>
  <c r="Q12" i="68" s="1"/>
  <c r="F74" i="68"/>
  <c r="M74" i="68" s="1"/>
  <c r="M73" i="68"/>
  <c r="I73" i="68"/>
  <c r="J73" i="68" s="1"/>
  <c r="Q11" i="68" s="1"/>
  <c r="F73" i="68"/>
  <c r="F72" i="68"/>
  <c r="M72" i="68" s="1"/>
  <c r="M71" i="68"/>
  <c r="F71" i="68"/>
  <c r="F70" i="68"/>
  <c r="M70" i="68" s="1"/>
  <c r="M69" i="68"/>
  <c r="F69" i="68"/>
  <c r="F68" i="68"/>
  <c r="M68" i="68" s="1"/>
  <c r="O53" i="68"/>
  <c r="O52" i="68"/>
  <c r="X51" i="68"/>
  <c r="K97" i="68" s="1"/>
  <c r="N97" i="68" s="1"/>
  <c r="O51" i="68"/>
  <c r="O50" i="68"/>
  <c r="X50" i="68" s="1"/>
  <c r="K96" i="68" s="1"/>
  <c r="X49" i="68"/>
  <c r="K95" i="68" s="1"/>
  <c r="L95" i="68" s="1"/>
  <c r="E95" i="68" s="1"/>
  <c r="O49" i="68"/>
  <c r="I95" i="68" s="1"/>
  <c r="J95" i="68" s="1"/>
  <c r="Q49" i="68" s="1"/>
  <c r="X48" i="68"/>
  <c r="K94" i="68" s="1"/>
  <c r="L94" i="68" s="1"/>
  <c r="O48" i="68"/>
  <c r="I94" i="68" s="1"/>
  <c r="J94" i="68" s="1"/>
  <c r="Q48" i="68" s="1"/>
  <c r="X47" i="68"/>
  <c r="K93" i="68" s="1"/>
  <c r="N93" i="68" s="1"/>
  <c r="O47" i="68"/>
  <c r="X46" i="68"/>
  <c r="K92" i="68" s="1"/>
  <c r="L92" i="68" s="1"/>
  <c r="O46" i="68"/>
  <c r="O45" i="68"/>
  <c r="X44" i="68"/>
  <c r="K90" i="68" s="1"/>
  <c r="L90" i="68" s="1"/>
  <c r="Z44" i="68" s="1"/>
  <c r="O44" i="68"/>
  <c r="I90" i="68" s="1"/>
  <c r="J90" i="68" s="1"/>
  <c r="Q44" i="68" s="1"/>
  <c r="D44" i="68"/>
  <c r="C44" i="68"/>
  <c r="X43" i="68"/>
  <c r="K89" i="68" s="1"/>
  <c r="N89" i="68" s="1"/>
  <c r="O43" i="68"/>
  <c r="I89" i="68" s="1"/>
  <c r="J89" i="68" s="1"/>
  <c r="Q43" i="68" s="1"/>
  <c r="D43" i="68"/>
  <c r="C43" i="68"/>
  <c r="O42" i="68"/>
  <c r="D42" i="68"/>
  <c r="C42" i="68"/>
  <c r="O41" i="68"/>
  <c r="D41" i="68"/>
  <c r="C41" i="68"/>
  <c r="X40" i="68"/>
  <c r="K86" i="68" s="1"/>
  <c r="O40" i="68"/>
  <c r="I86" i="68" s="1"/>
  <c r="D40" i="68"/>
  <c r="C40" i="68"/>
  <c r="O39" i="68"/>
  <c r="D39" i="68"/>
  <c r="C39" i="68"/>
  <c r="X38" i="68"/>
  <c r="K84" i="68" s="1"/>
  <c r="N84" i="68" s="1"/>
  <c r="O38" i="68"/>
  <c r="I84" i="68" s="1"/>
  <c r="J84" i="68" s="1"/>
  <c r="Q38" i="68" s="1"/>
  <c r="D38" i="68"/>
  <c r="C38" i="68"/>
  <c r="V35" i="68"/>
  <c r="Q35" i="68"/>
  <c r="N35" i="68"/>
  <c r="L35" i="68"/>
  <c r="G35" i="68"/>
  <c r="T34" i="68"/>
  <c r="L34" i="68"/>
  <c r="G34" i="68"/>
  <c r="AC21" i="68"/>
  <c r="AB21" i="68"/>
  <c r="AA21" i="68"/>
  <c r="X21" i="68"/>
  <c r="K83" i="68" s="1"/>
  <c r="O21" i="68"/>
  <c r="I83" i="68" s="1"/>
  <c r="J83" i="68" s="1"/>
  <c r="Q21" i="68" s="1"/>
  <c r="H21" i="68"/>
  <c r="H83" i="68" s="1"/>
  <c r="G21" i="68"/>
  <c r="G83" i="68" s="1"/>
  <c r="AC20" i="68"/>
  <c r="AB20" i="68"/>
  <c r="AA20" i="68"/>
  <c r="X20" i="68"/>
  <c r="K82" i="68" s="1"/>
  <c r="O20" i="68"/>
  <c r="I82" i="68" s="1"/>
  <c r="H20" i="68"/>
  <c r="H82" i="68" s="1"/>
  <c r="G20" i="68"/>
  <c r="G82" i="68" s="1"/>
  <c r="AC19" i="68"/>
  <c r="AB19" i="68"/>
  <c r="AA19" i="68"/>
  <c r="O19" i="68"/>
  <c r="I81" i="68" s="1"/>
  <c r="J81" i="68" s="1"/>
  <c r="Q19" i="68" s="1"/>
  <c r="H19" i="68"/>
  <c r="G19" i="68"/>
  <c r="G81" i="68" s="1"/>
  <c r="AC18" i="68"/>
  <c r="AB18" i="68"/>
  <c r="AA18" i="68"/>
  <c r="O18" i="68"/>
  <c r="H18" i="68"/>
  <c r="H80" i="68" s="1"/>
  <c r="G18" i="68"/>
  <c r="G80" i="68" s="1"/>
  <c r="AC17" i="68"/>
  <c r="AB17" i="68"/>
  <c r="AA17" i="68"/>
  <c r="O17" i="68"/>
  <c r="H17" i="68"/>
  <c r="H79" i="68" s="1"/>
  <c r="G17" i="68"/>
  <c r="G79" i="68" s="1"/>
  <c r="AC16" i="68"/>
  <c r="AB16" i="68"/>
  <c r="AA16" i="68"/>
  <c r="X16" i="68"/>
  <c r="K78" i="68" s="1"/>
  <c r="L78" i="68" s="1"/>
  <c r="O16" i="68"/>
  <c r="I78" i="68" s="1"/>
  <c r="J78" i="68" s="1"/>
  <c r="Q16" i="68" s="1"/>
  <c r="H16" i="68"/>
  <c r="H78" i="68" s="1"/>
  <c r="G16" i="68"/>
  <c r="G78" i="68" s="1"/>
  <c r="AC15" i="68"/>
  <c r="AB15" i="68"/>
  <c r="AA15" i="68"/>
  <c r="X15" i="68"/>
  <c r="K77" i="68" s="1"/>
  <c r="O15" i="68"/>
  <c r="I77" i="68" s="1"/>
  <c r="H15" i="68"/>
  <c r="H77" i="68" s="1"/>
  <c r="G15" i="68"/>
  <c r="G77" i="68" s="1"/>
  <c r="AC14" i="68"/>
  <c r="AB14" i="68"/>
  <c r="AA14" i="68"/>
  <c r="O14" i="68"/>
  <c r="H14" i="68"/>
  <c r="H76" i="68" s="1"/>
  <c r="G14" i="68"/>
  <c r="G76" i="68" s="1"/>
  <c r="AC13" i="68"/>
  <c r="AB13" i="68"/>
  <c r="AA13" i="68"/>
  <c r="X13" i="68"/>
  <c r="K75" i="68" s="1"/>
  <c r="N75" i="68" s="1"/>
  <c r="O13" i="68"/>
  <c r="I75" i="68" s="1"/>
  <c r="J75" i="68" s="1"/>
  <c r="Q13" i="68" s="1"/>
  <c r="H13" i="68"/>
  <c r="H75" i="68" s="1"/>
  <c r="G13" i="68"/>
  <c r="G75" i="68" s="1"/>
  <c r="AC12" i="68"/>
  <c r="AB12" i="68"/>
  <c r="AA12" i="68"/>
  <c r="X12" i="68"/>
  <c r="K74" i="68" s="1"/>
  <c r="O12" i="68"/>
  <c r="I74" i="68" s="1"/>
  <c r="H12" i="68"/>
  <c r="H74" i="68" s="1"/>
  <c r="G12" i="68"/>
  <c r="G74" i="68" s="1"/>
  <c r="AC11" i="68"/>
  <c r="AB11" i="68"/>
  <c r="AA11" i="68"/>
  <c r="O11" i="68"/>
  <c r="X11" i="68" s="1"/>
  <c r="K73" i="68" s="1"/>
  <c r="H11" i="68"/>
  <c r="H73" i="68" s="1"/>
  <c r="G11" i="68"/>
  <c r="G73" i="68" s="1"/>
  <c r="AC10" i="68"/>
  <c r="AB10" i="68"/>
  <c r="AA10" i="68"/>
  <c r="O10" i="68"/>
  <c r="H10" i="68"/>
  <c r="H72" i="68" s="1"/>
  <c r="G10" i="68"/>
  <c r="G72" i="68" s="1"/>
  <c r="AC9" i="68"/>
  <c r="AB9" i="68"/>
  <c r="AA9" i="68"/>
  <c r="O9" i="68"/>
  <c r="H9" i="68"/>
  <c r="H71" i="68" s="1"/>
  <c r="G9" i="68"/>
  <c r="G71" i="68" s="1"/>
  <c r="AC8" i="68"/>
  <c r="AB8" i="68"/>
  <c r="AA8" i="68"/>
  <c r="O8" i="68"/>
  <c r="I70" i="68" s="1"/>
  <c r="H8" i="68"/>
  <c r="H70" i="68" s="1"/>
  <c r="G8" i="68"/>
  <c r="G70" i="68" s="1"/>
  <c r="AC7" i="68"/>
  <c r="AB7" i="68"/>
  <c r="AA7" i="68"/>
  <c r="O7" i="68"/>
  <c r="H7" i="68"/>
  <c r="H69" i="68" s="1"/>
  <c r="G7" i="68"/>
  <c r="G69" i="68" s="1"/>
  <c r="AC6" i="68"/>
  <c r="AB6" i="68"/>
  <c r="AA6" i="68"/>
  <c r="O6" i="68"/>
  <c r="H6" i="68"/>
  <c r="H68" i="68" s="1"/>
  <c r="G6" i="68"/>
  <c r="G68" i="68" s="1"/>
  <c r="M99" i="67"/>
  <c r="H99" i="67"/>
  <c r="G99" i="67"/>
  <c r="F99" i="67"/>
  <c r="H98" i="67"/>
  <c r="G98" i="67"/>
  <c r="F98" i="67"/>
  <c r="M98" i="67" s="1"/>
  <c r="H97" i="67"/>
  <c r="G97" i="67"/>
  <c r="F97" i="67"/>
  <c r="M97" i="67" s="1"/>
  <c r="M96" i="67"/>
  <c r="H96" i="67"/>
  <c r="G96" i="67"/>
  <c r="F96" i="67"/>
  <c r="M95" i="67"/>
  <c r="H95" i="67"/>
  <c r="G95" i="67"/>
  <c r="F95" i="67"/>
  <c r="H94" i="67"/>
  <c r="G94" i="67"/>
  <c r="F94" i="67"/>
  <c r="M94" i="67" s="1"/>
  <c r="M93" i="67"/>
  <c r="H93" i="67"/>
  <c r="G93" i="67"/>
  <c r="F93" i="67"/>
  <c r="M92" i="67"/>
  <c r="K92" i="67"/>
  <c r="H92" i="67"/>
  <c r="G92" i="67"/>
  <c r="F92" i="67"/>
  <c r="M91" i="67"/>
  <c r="L91" i="67"/>
  <c r="J91" i="67"/>
  <c r="Q45" i="67" s="1"/>
  <c r="H91" i="67"/>
  <c r="G91" i="67"/>
  <c r="F91" i="67"/>
  <c r="H90" i="67"/>
  <c r="G90" i="67"/>
  <c r="F90" i="67"/>
  <c r="M90" i="67" s="1"/>
  <c r="I89" i="67"/>
  <c r="J89" i="67" s="1"/>
  <c r="Q43" i="67" s="1"/>
  <c r="H89" i="67"/>
  <c r="G89" i="67"/>
  <c r="F89" i="67"/>
  <c r="M89" i="67" s="1"/>
  <c r="M88" i="67"/>
  <c r="H88" i="67"/>
  <c r="G88" i="67"/>
  <c r="F88" i="67"/>
  <c r="M87" i="67"/>
  <c r="I87" i="67"/>
  <c r="J87" i="67" s="1"/>
  <c r="Q41" i="67" s="1"/>
  <c r="H87" i="67"/>
  <c r="G87" i="67"/>
  <c r="F87" i="67"/>
  <c r="I86" i="67"/>
  <c r="J86" i="67" s="1"/>
  <c r="Q40" i="67" s="1"/>
  <c r="H86" i="67"/>
  <c r="G86" i="67"/>
  <c r="F86" i="67"/>
  <c r="M86" i="67" s="1"/>
  <c r="H85" i="67"/>
  <c r="G85" i="67"/>
  <c r="F85" i="67"/>
  <c r="M85" i="67" s="1"/>
  <c r="M84" i="67"/>
  <c r="H84" i="67"/>
  <c r="G84" i="67"/>
  <c r="F84" i="67"/>
  <c r="N83" i="67"/>
  <c r="J83" i="67"/>
  <c r="Q21" i="67" s="1"/>
  <c r="F83" i="67"/>
  <c r="M83" i="67" s="1"/>
  <c r="M82" i="67"/>
  <c r="I82" i="67"/>
  <c r="J82" i="67" s="1"/>
  <c r="Q20" i="67" s="1"/>
  <c r="F82" i="67"/>
  <c r="F81" i="67"/>
  <c r="M81" i="67" s="1"/>
  <c r="M80" i="67"/>
  <c r="F80" i="67"/>
  <c r="G79" i="67"/>
  <c r="F79" i="67"/>
  <c r="M79" i="67" s="1"/>
  <c r="M78" i="67"/>
  <c r="I78" i="67"/>
  <c r="J78" i="67" s="1"/>
  <c r="Q16" i="67" s="1"/>
  <c r="F78" i="67"/>
  <c r="F77" i="67"/>
  <c r="M77" i="67" s="1"/>
  <c r="M76" i="67"/>
  <c r="F76" i="67"/>
  <c r="N75" i="67"/>
  <c r="F75" i="67"/>
  <c r="M75" i="67" s="1"/>
  <c r="M74" i="67"/>
  <c r="I74" i="67"/>
  <c r="J74" i="67" s="1"/>
  <c r="Q12" i="67" s="1"/>
  <c r="F74" i="67"/>
  <c r="F73" i="67"/>
  <c r="M73" i="67" s="1"/>
  <c r="M72" i="67"/>
  <c r="F72" i="67"/>
  <c r="F71" i="67"/>
  <c r="M71" i="67" s="1"/>
  <c r="M70" i="67"/>
  <c r="I70" i="67"/>
  <c r="J70" i="67" s="1"/>
  <c r="Q8" i="67" s="1"/>
  <c r="F70" i="67"/>
  <c r="F69" i="67"/>
  <c r="M69" i="67" s="1"/>
  <c r="M68" i="67"/>
  <c r="F68" i="67"/>
  <c r="X53" i="67"/>
  <c r="K99" i="67" s="1"/>
  <c r="O53" i="67"/>
  <c r="I99" i="67" s="1"/>
  <c r="J99" i="67" s="1"/>
  <c r="Q53" i="67" s="1"/>
  <c r="O52" i="67"/>
  <c r="O51" i="67"/>
  <c r="X51" i="67" s="1"/>
  <c r="K97" i="67" s="1"/>
  <c r="X50" i="67"/>
  <c r="K96" i="67" s="1"/>
  <c r="Q50" i="67"/>
  <c r="O50" i="67"/>
  <c r="I96" i="67" s="1"/>
  <c r="J96" i="67" s="1"/>
  <c r="X49" i="67"/>
  <c r="K95" i="67" s="1"/>
  <c r="O49" i="67"/>
  <c r="I95" i="67" s="1"/>
  <c r="J95" i="67" s="1"/>
  <c r="Q49" i="67" s="1"/>
  <c r="O48" i="67"/>
  <c r="X48" i="67" s="1"/>
  <c r="K94" i="67" s="1"/>
  <c r="L94" i="67" s="1"/>
  <c r="E94" i="67" s="1"/>
  <c r="O47" i="67"/>
  <c r="X46" i="67"/>
  <c r="O46" i="67"/>
  <c r="I92" i="67" s="1"/>
  <c r="J92" i="67" s="1"/>
  <c r="Q46" i="67" s="1"/>
  <c r="X45" i="67"/>
  <c r="K91" i="67" s="1"/>
  <c r="N91" i="67" s="1"/>
  <c r="O45" i="67"/>
  <c r="I91" i="67" s="1"/>
  <c r="O44" i="67"/>
  <c r="D44" i="67"/>
  <c r="C44" i="67"/>
  <c r="X43" i="67"/>
  <c r="K89" i="67" s="1"/>
  <c r="O43" i="67"/>
  <c r="D43" i="67"/>
  <c r="C43" i="67"/>
  <c r="O42" i="67"/>
  <c r="D42" i="67"/>
  <c r="C42" i="67"/>
  <c r="X41" i="67"/>
  <c r="K87" i="67" s="1"/>
  <c r="O41" i="67"/>
  <c r="D41" i="67"/>
  <c r="C41" i="67"/>
  <c r="O40" i="67"/>
  <c r="X40" i="67" s="1"/>
  <c r="K86" i="67" s="1"/>
  <c r="L86" i="67" s="1"/>
  <c r="D40" i="67"/>
  <c r="C40" i="67"/>
  <c r="X39" i="67"/>
  <c r="K85" i="67" s="1"/>
  <c r="O39" i="67"/>
  <c r="I85" i="67" s="1"/>
  <c r="J85" i="67" s="1"/>
  <c r="Q39" i="67" s="1"/>
  <c r="D39" i="67"/>
  <c r="C39" i="67"/>
  <c r="O38" i="67"/>
  <c r="D38" i="67"/>
  <c r="C38" i="67"/>
  <c r="V35" i="67"/>
  <c r="Q35" i="67"/>
  <c r="N35" i="67"/>
  <c r="L35" i="67"/>
  <c r="G35" i="67"/>
  <c r="T34" i="67"/>
  <c r="L34" i="67"/>
  <c r="G34" i="67"/>
  <c r="AC21" i="67"/>
  <c r="AB21" i="67"/>
  <c r="AA21" i="67"/>
  <c r="X21" i="67"/>
  <c r="K83" i="67" s="1"/>
  <c r="L83" i="67" s="1"/>
  <c r="O21" i="67"/>
  <c r="I83" i="67" s="1"/>
  <c r="H21" i="67"/>
  <c r="H83" i="67" s="1"/>
  <c r="G21" i="67"/>
  <c r="G83" i="67" s="1"/>
  <c r="AC20" i="67"/>
  <c r="AB20" i="67"/>
  <c r="AA20" i="67"/>
  <c r="X20" i="67"/>
  <c r="K82" i="67" s="1"/>
  <c r="N82" i="67" s="1"/>
  <c r="O20" i="67"/>
  <c r="H20" i="67"/>
  <c r="H82" i="67" s="1"/>
  <c r="G20" i="67"/>
  <c r="G82" i="67" s="1"/>
  <c r="AC19" i="67"/>
  <c r="AB19" i="67"/>
  <c r="AA19" i="67"/>
  <c r="O19" i="67"/>
  <c r="I81" i="67" s="1"/>
  <c r="J81" i="67" s="1"/>
  <c r="Q19" i="67" s="1"/>
  <c r="H19" i="67"/>
  <c r="H81" i="67" s="1"/>
  <c r="G19" i="67"/>
  <c r="G81" i="67" s="1"/>
  <c r="AC18" i="67"/>
  <c r="AB18" i="67"/>
  <c r="AA18" i="67"/>
  <c r="O18" i="67"/>
  <c r="H18" i="67"/>
  <c r="H80" i="67" s="1"/>
  <c r="G18" i="67"/>
  <c r="G80" i="67" s="1"/>
  <c r="AC17" i="67"/>
  <c r="AB17" i="67"/>
  <c r="AA17" i="67"/>
  <c r="X17" i="67"/>
  <c r="K79" i="67" s="1"/>
  <c r="L79" i="67" s="1"/>
  <c r="O17" i="67"/>
  <c r="I79" i="67" s="1"/>
  <c r="J79" i="67" s="1"/>
  <c r="Q17" i="67" s="1"/>
  <c r="H17" i="67"/>
  <c r="H79" i="67" s="1"/>
  <c r="G17" i="67"/>
  <c r="AC16" i="67"/>
  <c r="AB16" i="67"/>
  <c r="AA16" i="67"/>
  <c r="X16" i="67"/>
  <c r="K78" i="67" s="1"/>
  <c r="N78" i="67" s="1"/>
  <c r="O16" i="67"/>
  <c r="H16" i="67"/>
  <c r="H78" i="67" s="1"/>
  <c r="G16" i="67"/>
  <c r="G78" i="67" s="1"/>
  <c r="AC15" i="67"/>
  <c r="AB15" i="67"/>
  <c r="AA15" i="67"/>
  <c r="O15" i="67"/>
  <c r="H15" i="67"/>
  <c r="H77" i="67" s="1"/>
  <c r="G15" i="67"/>
  <c r="G77" i="67" s="1"/>
  <c r="AC14" i="67"/>
  <c r="AB14" i="67"/>
  <c r="AA14" i="67"/>
  <c r="O14" i="67"/>
  <c r="H14" i="67"/>
  <c r="H76" i="67" s="1"/>
  <c r="G14" i="67"/>
  <c r="G76" i="67" s="1"/>
  <c r="AC13" i="67"/>
  <c r="AB13" i="67"/>
  <c r="AA13" i="67"/>
  <c r="X13" i="67"/>
  <c r="K75" i="67" s="1"/>
  <c r="L75" i="67" s="1"/>
  <c r="O13" i="67"/>
  <c r="I75" i="67" s="1"/>
  <c r="J75" i="67" s="1"/>
  <c r="Q13" i="67" s="1"/>
  <c r="H13" i="67"/>
  <c r="H75" i="67" s="1"/>
  <c r="G13" i="67"/>
  <c r="G75" i="67" s="1"/>
  <c r="AC12" i="67"/>
  <c r="AB12" i="67"/>
  <c r="AA12" i="67"/>
  <c r="X12" i="67"/>
  <c r="K74" i="67" s="1"/>
  <c r="N74" i="67" s="1"/>
  <c r="O12" i="67"/>
  <c r="H12" i="67"/>
  <c r="H74" i="67" s="1"/>
  <c r="G12" i="67"/>
  <c r="G74" i="67" s="1"/>
  <c r="AC11" i="67"/>
  <c r="AB11" i="67"/>
  <c r="AA11" i="67"/>
  <c r="O11" i="67"/>
  <c r="I73" i="67" s="1"/>
  <c r="J73" i="67" s="1"/>
  <c r="Q11" i="67" s="1"/>
  <c r="H11" i="67"/>
  <c r="H73" i="67" s="1"/>
  <c r="G11" i="67"/>
  <c r="G73" i="67" s="1"/>
  <c r="AC10" i="67"/>
  <c r="AB10" i="67"/>
  <c r="AA10" i="67"/>
  <c r="O10" i="67"/>
  <c r="H10" i="67"/>
  <c r="H72" i="67" s="1"/>
  <c r="G10" i="67"/>
  <c r="G72" i="67" s="1"/>
  <c r="AC9" i="67"/>
  <c r="AB9" i="67"/>
  <c r="AA9" i="67"/>
  <c r="X9" i="67"/>
  <c r="K71" i="67" s="1"/>
  <c r="L71" i="67" s="1"/>
  <c r="O9" i="67"/>
  <c r="I71" i="67" s="1"/>
  <c r="J71" i="67" s="1"/>
  <c r="Q9" i="67" s="1"/>
  <c r="H9" i="67"/>
  <c r="H71" i="67" s="1"/>
  <c r="G9" i="67"/>
  <c r="G71" i="67" s="1"/>
  <c r="AC8" i="67"/>
  <c r="AB8" i="67"/>
  <c r="AA8" i="67"/>
  <c r="X8" i="67"/>
  <c r="K70" i="67" s="1"/>
  <c r="N70" i="67" s="1"/>
  <c r="O8" i="67"/>
  <c r="H8" i="67"/>
  <c r="H70" i="67" s="1"/>
  <c r="G8" i="67"/>
  <c r="G70" i="67" s="1"/>
  <c r="AC7" i="67"/>
  <c r="AB7" i="67"/>
  <c r="AA7" i="67"/>
  <c r="O7" i="67"/>
  <c r="H7" i="67"/>
  <c r="H69" i="67" s="1"/>
  <c r="G7" i="67"/>
  <c r="G69" i="67" s="1"/>
  <c r="AC6" i="67"/>
  <c r="AB6" i="67"/>
  <c r="AA6" i="67"/>
  <c r="O6" i="67"/>
  <c r="H6" i="67"/>
  <c r="H68" i="67" s="1"/>
  <c r="G6" i="67"/>
  <c r="G68" i="67" s="1"/>
  <c r="N99" i="66"/>
  <c r="M99" i="66"/>
  <c r="I99" i="66"/>
  <c r="J99" i="66" s="1"/>
  <c r="Q53" i="66" s="1"/>
  <c r="H99" i="66"/>
  <c r="G99" i="66"/>
  <c r="F99" i="66"/>
  <c r="H98" i="66"/>
  <c r="G98" i="66"/>
  <c r="F98" i="66"/>
  <c r="M98" i="66" s="1"/>
  <c r="N97" i="66"/>
  <c r="H97" i="66"/>
  <c r="G97" i="66"/>
  <c r="F97" i="66"/>
  <c r="M97" i="66" s="1"/>
  <c r="M96" i="66"/>
  <c r="I96" i="66"/>
  <c r="J96" i="66" s="1"/>
  <c r="Q50" i="66" s="1"/>
  <c r="H96" i="66"/>
  <c r="G96" i="66"/>
  <c r="F96" i="66"/>
  <c r="M95" i="66"/>
  <c r="K95" i="66"/>
  <c r="H95" i="66"/>
  <c r="G95" i="66"/>
  <c r="F95" i="66"/>
  <c r="M94" i="66"/>
  <c r="H94" i="66"/>
  <c r="G94" i="66"/>
  <c r="F94" i="66"/>
  <c r="H93" i="66"/>
  <c r="G93" i="66"/>
  <c r="F93" i="66"/>
  <c r="M93" i="66" s="1"/>
  <c r="M92" i="66"/>
  <c r="I92" i="66"/>
  <c r="J92" i="66" s="1"/>
  <c r="H92" i="66"/>
  <c r="G92" i="66"/>
  <c r="F92" i="66"/>
  <c r="M91" i="66"/>
  <c r="J91" i="66"/>
  <c r="Q45" i="66" s="1"/>
  <c r="I91" i="66"/>
  <c r="H91" i="66"/>
  <c r="G91" i="66"/>
  <c r="F91" i="66"/>
  <c r="M90" i="66"/>
  <c r="H90" i="66"/>
  <c r="G90" i="66"/>
  <c r="F90" i="66"/>
  <c r="N89" i="66"/>
  <c r="K89" i="66"/>
  <c r="L89" i="66" s="1"/>
  <c r="H89" i="66"/>
  <c r="G89" i="66"/>
  <c r="F89" i="66"/>
  <c r="M89" i="66" s="1"/>
  <c r="M88" i="66"/>
  <c r="I88" i="66"/>
  <c r="J88" i="66" s="1"/>
  <c r="Q42" i="66" s="1"/>
  <c r="H88" i="66"/>
  <c r="G88" i="66"/>
  <c r="F88" i="66"/>
  <c r="M87" i="66"/>
  <c r="J87" i="66"/>
  <c r="Q41" i="66" s="1"/>
  <c r="I87" i="66"/>
  <c r="H87" i="66"/>
  <c r="G87" i="66"/>
  <c r="F87" i="66"/>
  <c r="M86" i="66"/>
  <c r="H86" i="66"/>
  <c r="G86" i="66"/>
  <c r="F86" i="66"/>
  <c r="N85" i="66"/>
  <c r="K85" i="66"/>
  <c r="L85" i="66" s="1"/>
  <c r="H85" i="66"/>
  <c r="G85" i="66"/>
  <c r="F85" i="66"/>
  <c r="M85" i="66" s="1"/>
  <c r="M84" i="66"/>
  <c r="I84" i="66"/>
  <c r="J84" i="66" s="1"/>
  <c r="Q38" i="66" s="1"/>
  <c r="H84" i="66"/>
  <c r="G84" i="66"/>
  <c r="F84" i="66"/>
  <c r="M83" i="66"/>
  <c r="F83" i="66"/>
  <c r="M82" i="66"/>
  <c r="I82" i="66"/>
  <c r="J82" i="66" s="1"/>
  <c r="Q20" i="66" s="1"/>
  <c r="F82" i="66"/>
  <c r="F81" i="66"/>
  <c r="M81" i="66" s="1"/>
  <c r="M80" i="66"/>
  <c r="I80" i="66"/>
  <c r="J80" i="66" s="1"/>
  <c r="Q18" i="66" s="1"/>
  <c r="F80" i="66"/>
  <c r="M79" i="66"/>
  <c r="F79" i="66"/>
  <c r="M78" i="66"/>
  <c r="L78" i="66"/>
  <c r="I78" i="66"/>
  <c r="J78" i="66" s="1"/>
  <c r="Q16" i="66" s="1"/>
  <c r="F78" i="66"/>
  <c r="F77" i="66"/>
  <c r="M77" i="66" s="1"/>
  <c r="I76" i="66"/>
  <c r="J76" i="66" s="1"/>
  <c r="Q14" i="66" s="1"/>
  <c r="F76" i="66"/>
  <c r="M76" i="66" s="1"/>
  <c r="M75" i="66"/>
  <c r="F75" i="66"/>
  <c r="M74" i="66"/>
  <c r="F74" i="66"/>
  <c r="F73" i="66"/>
  <c r="M73" i="66" s="1"/>
  <c r="M72" i="66"/>
  <c r="F72" i="66"/>
  <c r="F71" i="66"/>
  <c r="M71" i="66" s="1"/>
  <c r="M70" i="66"/>
  <c r="F70" i="66"/>
  <c r="F69" i="66"/>
  <c r="M69" i="66" s="1"/>
  <c r="M68" i="66"/>
  <c r="F68" i="66"/>
  <c r="X53" i="66"/>
  <c r="K99" i="66" s="1"/>
  <c r="L99" i="66" s="1"/>
  <c r="E99" i="66" s="1"/>
  <c r="O53" i="66"/>
  <c r="O52" i="66"/>
  <c r="I98" i="66" s="1"/>
  <c r="J98" i="66" s="1"/>
  <c r="Q52" i="66" s="1"/>
  <c r="O51" i="66"/>
  <c r="X51" i="66" s="1"/>
  <c r="K97" i="66" s="1"/>
  <c r="L97" i="66" s="1"/>
  <c r="X50" i="66"/>
  <c r="K96" i="66" s="1"/>
  <c r="O50" i="66"/>
  <c r="X49" i="66"/>
  <c r="O49" i="66"/>
  <c r="I95" i="66" s="1"/>
  <c r="J95" i="66" s="1"/>
  <c r="Q49" i="66" s="1"/>
  <c r="O48" i="66"/>
  <c r="O47" i="66"/>
  <c r="X46" i="66"/>
  <c r="K92" i="66" s="1"/>
  <c r="Q46" i="66"/>
  <c r="O46" i="66"/>
  <c r="X45" i="66"/>
  <c r="K91" i="66" s="1"/>
  <c r="O45" i="66"/>
  <c r="O44" i="66"/>
  <c r="D44" i="66"/>
  <c r="C44" i="66"/>
  <c r="X43" i="66"/>
  <c r="O43" i="66"/>
  <c r="I89" i="66" s="1"/>
  <c r="J89" i="66" s="1"/>
  <c r="Q43" i="66" s="1"/>
  <c r="D43" i="66"/>
  <c r="C43" i="66"/>
  <c r="O42" i="66"/>
  <c r="X42" i="66" s="1"/>
  <c r="K88" i="66" s="1"/>
  <c r="D42" i="66"/>
  <c r="C42" i="66"/>
  <c r="X41" i="66"/>
  <c r="K87" i="66" s="1"/>
  <c r="O41" i="66"/>
  <c r="D41" i="66"/>
  <c r="C41" i="66"/>
  <c r="O40" i="66"/>
  <c r="D40" i="66"/>
  <c r="C40" i="66"/>
  <c r="X39" i="66"/>
  <c r="O39" i="66"/>
  <c r="I85" i="66" s="1"/>
  <c r="J85" i="66" s="1"/>
  <c r="Q39" i="66" s="1"/>
  <c r="D39" i="66"/>
  <c r="C39" i="66"/>
  <c r="O38" i="66"/>
  <c r="X38" i="66" s="1"/>
  <c r="K84" i="66" s="1"/>
  <c r="D38" i="66"/>
  <c r="C38" i="66"/>
  <c r="V35" i="66"/>
  <c r="Q35" i="66"/>
  <c r="N35" i="66"/>
  <c r="L35" i="66"/>
  <c r="G35" i="66"/>
  <c r="T34" i="66"/>
  <c r="L34" i="66"/>
  <c r="G34" i="66"/>
  <c r="AC21" i="66"/>
  <c r="AB21" i="66"/>
  <c r="AA21" i="66"/>
  <c r="X21" i="66"/>
  <c r="K83" i="66" s="1"/>
  <c r="O21" i="66"/>
  <c r="I83" i="66" s="1"/>
  <c r="J83" i="66" s="1"/>
  <c r="Q21" i="66" s="1"/>
  <c r="H21" i="66"/>
  <c r="H83" i="66" s="1"/>
  <c r="G21" i="66"/>
  <c r="G83" i="66" s="1"/>
  <c r="AC20" i="66"/>
  <c r="AB20" i="66"/>
  <c r="AA20" i="66"/>
  <c r="X20" i="66"/>
  <c r="K82" i="66" s="1"/>
  <c r="N82" i="66" s="1"/>
  <c r="O20" i="66"/>
  <c r="H20" i="66"/>
  <c r="H82" i="66" s="1"/>
  <c r="G20" i="66"/>
  <c r="G82" i="66" s="1"/>
  <c r="AC19" i="66"/>
  <c r="AB19" i="66"/>
  <c r="AA19" i="66"/>
  <c r="O19" i="66"/>
  <c r="H19" i="66"/>
  <c r="H81" i="66" s="1"/>
  <c r="G19" i="66"/>
  <c r="G81" i="66" s="1"/>
  <c r="AC18" i="66"/>
  <c r="AB18" i="66"/>
  <c r="AA18" i="66"/>
  <c r="O18" i="66"/>
  <c r="X18" i="66" s="1"/>
  <c r="K80" i="66" s="1"/>
  <c r="H18" i="66"/>
  <c r="H80" i="66" s="1"/>
  <c r="G18" i="66"/>
  <c r="G80" i="66" s="1"/>
  <c r="AC17" i="66"/>
  <c r="AB17" i="66"/>
  <c r="AA17" i="66"/>
  <c r="X17" i="66"/>
  <c r="K79" i="66" s="1"/>
  <c r="O17" i="66"/>
  <c r="I79" i="66" s="1"/>
  <c r="J79" i="66" s="1"/>
  <c r="Q17" i="66" s="1"/>
  <c r="H17" i="66"/>
  <c r="H79" i="66" s="1"/>
  <c r="G17" i="66"/>
  <c r="G79" i="66" s="1"/>
  <c r="AC16" i="66"/>
  <c r="AB16" i="66"/>
  <c r="AA16" i="66"/>
  <c r="X16" i="66"/>
  <c r="K78" i="66" s="1"/>
  <c r="N78" i="66" s="1"/>
  <c r="O16" i="66"/>
  <c r="H16" i="66"/>
  <c r="H78" i="66" s="1"/>
  <c r="G16" i="66"/>
  <c r="G78" i="66" s="1"/>
  <c r="AC15" i="66"/>
  <c r="AB15" i="66"/>
  <c r="AA15" i="66"/>
  <c r="O15" i="66"/>
  <c r="H15" i="66"/>
  <c r="H77" i="66" s="1"/>
  <c r="G15" i="66"/>
  <c r="G77" i="66" s="1"/>
  <c r="AC14" i="66"/>
  <c r="AB14" i="66"/>
  <c r="AA14" i="66"/>
  <c r="O14" i="66"/>
  <c r="X14" i="66" s="1"/>
  <c r="K76" i="66" s="1"/>
  <c r="H14" i="66"/>
  <c r="H76" i="66" s="1"/>
  <c r="G14" i="66"/>
  <c r="G76" i="66" s="1"/>
  <c r="AC13" i="66"/>
  <c r="AB13" i="66"/>
  <c r="AA13" i="66"/>
  <c r="X13" i="66"/>
  <c r="K75" i="66" s="1"/>
  <c r="O13" i="66"/>
  <c r="I75" i="66" s="1"/>
  <c r="J75" i="66" s="1"/>
  <c r="Q13" i="66" s="1"/>
  <c r="H13" i="66"/>
  <c r="H75" i="66" s="1"/>
  <c r="G13" i="66"/>
  <c r="G75" i="66" s="1"/>
  <c r="AC12" i="66"/>
  <c r="AB12" i="66"/>
  <c r="AA12" i="66"/>
  <c r="O12" i="66"/>
  <c r="X12" i="66" s="1"/>
  <c r="K74" i="66" s="1"/>
  <c r="H12" i="66"/>
  <c r="H74" i="66" s="1"/>
  <c r="G12" i="66"/>
  <c r="G74" i="66" s="1"/>
  <c r="AC11" i="66"/>
  <c r="AB11" i="66"/>
  <c r="AA11" i="66"/>
  <c r="O11" i="66"/>
  <c r="H11" i="66"/>
  <c r="H73" i="66" s="1"/>
  <c r="G11" i="66"/>
  <c r="G73" i="66" s="1"/>
  <c r="AC10" i="66"/>
  <c r="AB10" i="66"/>
  <c r="AA10" i="66"/>
  <c r="X10" i="66"/>
  <c r="K72" i="66" s="1"/>
  <c r="H10" i="66"/>
  <c r="H72" i="66" s="1"/>
  <c r="G10" i="66"/>
  <c r="G72" i="66" s="1"/>
  <c r="AC9" i="66"/>
  <c r="AB9" i="66"/>
  <c r="AA9" i="66"/>
  <c r="X9" i="66"/>
  <c r="K71" i="66" s="1"/>
  <c r="O9" i="66"/>
  <c r="I71" i="66" s="1"/>
  <c r="J71" i="66" s="1"/>
  <c r="Q9" i="66" s="1"/>
  <c r="H9" i="66"/>
  <c r="H71" i="66" s="1"/>
  <c r="G9" i="66"/>
  <c r="G71" i="66" s="1"/>
  <c r="AC8" i="66"/>
  <c r="AB8" i="66"/>
  <c r="AA8" i="66"/>
  <c r="O8" i="66"/>
  <c r="I70" i="66" s="1"/>
  <c r="H8" i="66"/>
  <c r="H70" i="66" s="1"/>
  <c r="G8" i="66"/>
  <c r="G70" i="66" s="1"/>
  <c r="AC7" i="66"/>
  <c r="AB7" i="66"/>
  <c r="AA7" i="66"/>
  <c r="O7" i="66"/>
  <c r="H7" i="66"/>
  <c r="H69" i="66" s="1"/>
  <c r="G7" i="66"/>
  <c r="G69" i="66" s="1"/>
  <c r="AC6" i="66"/>
  <c r="AB6" i="66"/>
  <c r="AA6" i="66"/>
  <c r="O6" i="66"/>
  <c r="X6" i="66" s="1"/>
  <c r="K68" i="66" s="1"/>
  <c r="H6" i="66"/>
  <c r="H68" i="66" s="1"/>
  <c r="G6" i="66"/>
  <c r="G68" i="66" s="1"/>
  <c r="M99" i="65"/>
  <c r="H99" i="65"/>
  <c r="G99" i="65"/>
  <c r="F99" i="65"/>
  <c r="L98" i="65"/>
  <c r="H98" i="65"/>
  <c r="G98" i="65"/>
  <c r="F98" i="65"/>
  <c r="M98" i="65" s="1"/>
  <c r="N97" i="65"/>
  <c r="H97" i="65"/>
  <c r="G97" i="65"/>
  <c r="F97" i="65"/>
  <c r="M97" i="65" s="1"/>
  <c r="H96" i="65"/>
  <c r="G96" i="65"/>
  <c r="F96" i="65"/>
  <c r="M96" i="65" s="1"/>
  <c r="M95" i="65"/>
  <c r="J95" i="65"/>
  <c r="Q49" i="65" s="1"/>
  <c r="H95" i="65"/>
  <c r="G95" i="65"/>
  <c r="F95" i="65"/>
  <c r="H94" i="65"/>
  <c r="G94" i="65"/>
  <c r="F94" i="65"/>
  <c r="M94" i="65" s="1"/>
  <c r="I93" i="65"/>
  <c r="J93" i="65" s="1"/>
  <c r="Q47" i="65" s="1"/>
  <c r="H93" i="65"/>
  <c r="G93" i="65"/>
  <c r="F93" i="65"/>
  <c r="M93" i="65" s="1"/>
  <c r="H92" i="65"/>
  <c r="G92" i="65"/>
  <c r="F92" i="65"/>
  <c r="M92" i="65" s="1"/>
  <c r="H91" i="65"/>
  <c r="G91" i="65"/>
  <c r="F91" i="65"/>
  <c r="M91" i="65" s="1"/>
  <c r="H90" i="65"/>
  <c r="G90" i="65"/>
  <c r="F90" i="65"/>
  <c r="M90" i="65" s="1"/>
  <c r="N89" i="65"/>
  <c r="J89" i="65"/>
  <c r="Q43" i="65" s="1"/>
  <c r="I89" i="65"/>
  <c r="H89" i="65"/>
  <c r="G89" i="65"/>
  <c r="F89" i="65"/>
  <c r="M89" i="65" s="1"/>
  <c r="H88" i="65"/>
  <c r="G88" i="65"/>
  <c r="F88" i="65"/>
  <c r="M88" i="65" s="1"/>
  <c r="H87" i="65"/>
  <c r="G87" i="65"/>
  <c r="F87" i="65"/>
  <c r="M87" i="65" s="1"/>
  <c r="H86" i="65"/>
  <c r="G86" i="65"/>
  <c r="F86" i="65"/>
  <c r="M86" i="65" s="1"/>
  <c r="I85" i="65"/>
  <c r="J85" i="65" s="1"/>
  <c r="Q39" i="65" s="1"/>
  <c r="H85" i="65"/>
  <c r="G85" i="65"/>
  <c r="F85" i="65"/>
  <c r="M85" i="65" s="1"/>
  <c r="H84" i="65"/>
  <c r="G84" i="65"/>
  <c r="F84" i="65"/>
  <c r="M84" i="65" s="1"/>
  <c r="F83" i="65"/>
  <c r="M83" i="65" s="1"/>
  <c r="H82" i="65"/>
  <c r="F82" i="65"/>
  <c r="M82" i="65" s="1"/>
  <c r="N81" i="65"/>
  <c r="I81" i="65"/>
  <c r="J81" i="65" s="1"/>
  <c r="Q19" i="65" s="1"/>
  <c r="F81" i="65"/>
  <c r="M81" i="65" s="1"/>
  <c r="F80" i="65"/>
  <c r="M80" i="65" s="1"/>
  <c r="F79" i="65"/>
  <c r="M79" i="65" s="1"/>
  <c r="F78" i="65"/>
  <c r="M78" i="65" s="1"/>
  <c r="J77" i="65"/>
  <c r="Q15" i="65" s="1"/>
  <c r="I77" i="65"/>
  <c r="G77" i="65"/>
  <c r="F77" i="65"/>
  <c r="M77" i="65" s="1"/>
  <c r="K76" i="65"/>
  <c r="N76" i="65" s="1"/>
  <c r="F76" i="65"/>
  <c r="M76" i="65" s="1"/>
  <c r="M75" i="65"/>
  <c r="F75" i="65"/>
  <c r="F74" i="65"/>
  <c r="M74" i="65" s="1"/>
  <c r="J73" i="65"/>
  <c r="Q11" i="65" s="1"/>
  <c r="I73" i="65"/>
  <c r="F73" i="65"/>
  <c r="M73" i="65" s="1"/>
  <c r="L72" i="65"/>
  <c r="F72" i="65"/>
  <c r="M72" i="65" s="1"/>
  <c r="F71" i="65"/>
  <c r="M71" i="65" s="1"/>
  <c r="G70" i="65"/>
  <c r="F70" i="65"/>
  <c r="M70" i="65" s="1"/>
  <c r="F69" i="65"/>
  <c r="M69" i="65" s="1"/>
  <c r="F68" i="65"/>
  <c r="M68" i="65" s="1"/>
  <c r="X53" i="65"/>
  <c r="K99" i="65" s="1"/>
  <c r="L99" i="65" s="1"/>
  <c r="O53" i="65"/>
  <c r="I99" i="65" s="1"/>
  <c r="J99" i="65" s="1"/>
  <c r="Q53" i="65" s="1"/>
  <c r="X52" i="65"/>
  <c r="K98" i="65" s="1"/>
  <c r="N98" i="65" s="1"/>
  <c r="O52" i="65"/>
  <c r="I98" i="65" s="1"/>
  <c r="J98" i="65" s="1"/>
  <c r="Q52" i="65" s="1"/>
  <c r="O51" i="65"/>
  <c r="X51" i="65" s="1"/>
  <c r="K97" i="65" s="1"/>
  <c r="L97" i="65" s="1"/>
  <c r="O50" i="65"/>
  <c r="X49" i="65"/>
  <c r="K95" i="65" s="1"/>
  <c r="O49" i="65"/>
  <c r="I95" i="65" s="1"/>
  <c r="X48" i="65"/>
  <c r="K94" i="65" s="1"/>
  <c r="N94" i="65" s="1"/>
  <c r="O48" i="65"/>
  <c r="I94" i="65" s="1"/>
  <c r="J94" i="65" s="1"/>
  <c r="Q48" i="65" s="1"/>
  <c r="O47" i="65"/>
  <c r="X47" i="65" s="1"/>
  <c r="K93" i="65" s="1"/>
  <c r="L93" i="65" s="1"/>
  <c r="E93" i="65" s="1"/>
  <c r="O46" i="65"/>
  <c r="I92" i="65" s="1"/>
  <c r="J92" i="65" s="1"/>
  <c r="Q46" i="65" s="1"/>
  <c r="X45" i="65"/>
  <c r="K91" i="65" s="1"/>
  <c r="O45" i="65"/>
  <c r="I91" i="65" s="1"/>
  <c r="J91" i="65" s="1"/>
  <c r="Q45" i="65" s="1"/>
  <c r="O44" i="65"/>
  <c r="D44" i="65"/>
  <c r="C44" i="65"/>
  <c r="X43" i="65"/>
  <c r="K89" i="65" s="1"/>
  <c r="L89" i="65" s="1"/>
  <c r="O43" i="65"/>
  <c r="D43" i="65"/>
  <c r="C43" i="65"/>
  <c r="O42" i="65"/>
  <c r="D42" i="65"/>
  <c r="C42" i="65"/>
  <c r="X41" i="65"/>
  <c r="K87" i="65" s="1"/>
  <c r="O41" i="65"/>
  <c r="I87" i="65" s="1"/>
  <c r="J87" i="65" s="1"/>
  <c r="Q41" i="65" s="1"/>
  <c r="D41" i="65"/>
  <c r="C41" i="65"/>
  <c r="O40" i="65"/>
  <c r="D40" i="65"/>
  <c r="C40" i="65"/>
  <c r="X39" i="65"/>
  <c r="K85" i="65" s="1"/>
  <c r="O39" i="65"/>
  <c r="D39" i="65"/>
  <c r="C39" i="65"/>
  <c r="O38" i="65"/>
  <c r="D38" i="65"/>
  <c r="C38" i="65"/>
  <c r="V35" i="65"/>
  <c r="Q35" i="65"/>
  <c r="N35" i="65"/>
  <c r="L35" i="65"/>
  <c r="G35" i="65"/>
  <c r="T34" i="65"/>
  <c r="L34" i="65"/>
  <c r="G34" i="65"/>
  <c r="AC21" i="65"/>
  <c r="AB21" i="65"/>
  <c r="AA21" i="65"/>
  <c r="O21" i="65"/>
  <c r="H21" i="65"/>
  <c r="H83" i="65" s="1"/>
  <c r="G21" i="65"/>
  <c r="G83" i="65" s="1"/>
  <c r="AC20" i="65"/>
  <c r="AB20" i="65"/>
  <c r="AA20" i="65"/>
  <c r="X20" i="65"/>
  <c r="K82" i="65" s="1"/>
  <c r="N82" i="65" s="1"/>
  <c r="O20" i="65"/>
  <c r="I82" i="65" s="1"/>
  <c r="J82" i="65" s="1"/>
  <c r="Q20" i="65" s="1"/>
  <c r="H20" i="65"/>
  <c r="G20" i="65"/>
  <c r="G82" i="65" s="1"/>
  <c r="AC19" i="65"/>
  <c r="AB19" i="65"/>
  <c r="AA19" i="65"/>
  <c r="X19" i="65"/>
  <c r="K81" i="65" s="1"/>
  <c r="L81" i="65" s="1"/>
  <c r="E81" i="65" s="1"/>
  <c r="O19" i="65"/>
  <c r="H19" i="65"/>
  <c r="H81" i="65" s="1"/>
  <c r="G19" i="65"/>
  <c r="G81" i="65" s="1"/>
  <c r="AC18" i="65"/>
  <c r="AB18" i="65"/>
  <c r="AA18" i="65"/>
  <c r="O18" i="65"/>
  <c r="H18" i="65"/>
  <c r="H80" i="65" s="1"/>
  <c r="G18" i="65"/>
  <c r="G80" i="65" s="1"/>
  <c r="AC17" i="65"/>
  <c r="AB17" i="65"/>
  <c r="AA17" i="65"/>
  <c r="O17" i="65"/>
  <c r="X17" i="65" s="1"/>
  <c r="K79" i="65" s="1"/>
  <c r="L79" i="65" s="1"/>
  <c r="Z17" i="65" s="1"/>
  <c r="H17" i="65"/>
  <c r="H79" i="65" s="1"/>
  <c r="G17" i="65"/>
  <c r="G79" i="65" s="1"/>
  <c r="AC16" i="65"/>
  <c r="AB16" i="65"/>
  <c r="AA16" i="65"/>
  <c r="X16" i="65"/>
  <c r="K78" i="65" s="1"/>
  <c r="O16" i="65"/>
  <c r="I78" i="65" s="1"/>
  <c r="J78" i="65" s="1"/>
  <c r="Q16" i="65" s="1"/>
  <c r="H16" i="65"/>
  <c r="H78" i="65" s="1"/>
  <c r="G16" i="65"/>
  <c r="G78" i="65" s="1"/>
  <c r="AC15" i="65"/>
  <c r="AB15" i="65"/>
  <c r="AA15" i="65"/>
  <c r="X15" i="65"/>
  <c r="K77" i="65" s="1"/>
  <c r="O15" i="65"/>
  <c r="H15" i="65"/>
  <c r="H77" i="65" s="1"/>
  <c r="AC14" i="65"/>
  <c r="AB14" i="65"/>
  <c r="AA14" i="65"/>
  <c r="X14" i="65"/>
  <c r="O14" i="65"/>
  <c r="I76" i="65" s="1"/>
  <c r="J76" i="65" s="1"/>
  <c r="Q14" i="65" s="1"/>
  <c r="H14" i="65"/>
  <c r="H76" i="65" s="1"/>
  <c r="G14" i="65"/>
  <c r="G76" i="65" s="1"/>
  <c r="AC13" i="65"/>
  <c r="AB13" i="65"/>
  <c r="AA13" i="65"/>
  <c r="O13" i="65"/>
  <c r="H13" i="65"/>
  <c r="H75" i="65" s="1"/>
  <c r="G13" i="65"/>
  <c r="G75" i="65" s="1"/>
  <c r="AC12" i="65"/>
  <c r="AB12" i="65"/>
  <c r="AA12" i="65"/>
  <c r="O12" i="65"/>
  <c r="H12" i="65"/>
  <c r="H74" i="65" s="1"/>
  <c r="G12" i="65"/>
  <c r="G74" i="65" s="1"/>
  <c r="AC11" i="65"/>
  <c r="AB11" i="65"/>
  <c r="AA11" i="65"/>
  <c r="X11" i="65"/>
  <c r="K73" i="65" s="1"/>
  <c r="L73" i="65" s="1"/>
  <c r="O11" i="65"/>
  <c r="H11" i="65"/>
  <c r="H73" i="65" s="1"/>
  <c r="G11" i="65"/>
  <c r="G73" i="65" s="1"/>
  <c r="AC10" i="65"/>
  <c r="AB10" i="65"/>
  <c r="AA10" i="65"/>
  <c r="X10" i="65"/>
  <c r="K72" i="65" s="1"/>
  <c r="N72" i="65" s="1"/>
  <c r="O10" i="65"/>
  <c r="I72" i="65" s="1"/>
  <c r="J72" i="65" s="1"/>
  <c r="Q10" i="65" s="1"/>
  <c r="H10" i="65"/>
  <c r="H72" i="65" s="1"/>
  <c r="G10" i="65"/>
  <c r="G72" i="65" s="1"/>
  <c r="AC9" i="65"/>
  <c r="AB9" i="65"/>
  <c r="AA9" i="65"/>
  <c r="O9" i="65"/>
  <c r="H9" i="65"/>
  <c r="H71" i="65" s="1"/>
  <c r="G9" i="65"/>
  <c r="G71" i="65" s="1"/>
  <c r="AC8" i="65"/>
  <c r="AB8" i="65"/>
  <c r="AA8" i="65"/>
  <c r="O8" i="65"/>
  <c r="X8" i="65" s="1"/>
  <c r="K70" i="65" s="1"/>
  <c r="N70" i="65" s="1"/>
  <c r="H8" i="65"/>
  <c r="H70" i="65" s="1"/>
  <c r="G8" i="65"/>
  <c r="AC7" i="65"/>
  <c r="AB7" i="65"/>
  <c r="AA7" i="65"/>
  <c r="O7" i="65"/>
  <c r="X7" i="65" s="1"/>
  <c r="K69" i="65" s="1"/>
  <c r="H7" i="65"/>
  <c r="H69" i="65" s="1"/>
  <c r="G7" i="65"/>
  <c r="G69" i="65" s="1"/>
  <c r="AC6" i="65"/>
  <c r="AB6" i="65"/>
  <c r="AA6" i="65"/>
  <c r="O6" i="65"/>
  <c r="I68" i="65" s="1"/>
  <c r="H6" i="65"/>
  <c r="H68" i="65" s="1"/>
  <c r="G6" i="65"/>
  <c r="G68" i="65" s="1"/>
  <c r="H99" i="64"/>
  <c r="G99" i="64"/>
  <c r="F99" i="64"/>
  <c r="M99" i="64" s="1"/>
  <c r="N98" i="64"/>
  <c r="M98" i="64"/>
  <c r="I98" i="64"/>
  <c r="J98" i="64" s="1"/>
  <c r="Q52" i="64" s="1"/>
  <c r="H98" i="64"/>
  <c r="G98" i="64"/>
  <c r="F98" i="64"/>
  <c r="H97" i="64"/>
  <c r="G97" i="64"/>
  <c r="F97" i="64"/>
  <c r="M97" i="64" s="1"/>
  <c r="H96" i="64"/>
  <c r="G96" i="64"/>
  <c r="F96" i="64"/>
  <c r="M96" i="64" s="1"/>
  <c r="H95" i="64"/>
  <c r="G95" i="64"/>
  <c r="F95" i="64"/>
  <c r="M95" i="64" s="1"/>
  <c r="I94" i="64"/>
  <c r="J94" i="64" s="1"/>
  <c r="Q48" i="64" s="1"/>
  <c r="H94" i="64"/>
  <c r="G94" i="64"/>
  <c r="F94" i="64"/>
  <c r="M94" i="64" s="1"/>
  <c r="H93" i="64"/>
  <c r="G93" i="64"/>
  <c r="F93" i="64"/>
  <c r="M93" i="64" s="1"/>
  <c r="M92" i="64"/>
  <c r="H92" i="64"/>
  <c r="G92" i="64"/>
  <c r="F92" i="64"/>
  <c r="H91" i="64"/>
  <c r="G91" i="64"/>
  <c r="F91" i="64"/>
  <c r="M91" i="64" s="1"/>
  <c r="H90" i="64"/>
  <c r="G90" i="64"/>
  <c r="F90" i="64"/>
  <c r="M90" i="64" s="1"/>
  <c r="H89" i="64"/>
  <c r="G89" i="64"/>
  <c r="F89" i="64"/>
  <c r="M89" i="64" s="1"/>
  <c r="M88" i="64"/>
  <c r="H88" i="64"/>
  <c r="G88" i="64"/>
  <c r="F88" i="64"/>
  <c r="H87" i="64"/>
  <c r="G87" i="64"/>
  <c r="F87" i="64"/>
  <c r="M87" i="64" s="1"/>
  <c r="M86" i="64"/>
  <c r="H86" i="64"/>
  <c r="G86" i="64"/>
  <c r="F86" i="64"/>
  <c r="H85" i="64"/>
  <c r="G85" i="64"/>
  <c r="F85" i="64"/>
  <c r="M85" i="64" s="1"/>
  <c r="H84" i="64"/>
  <c r="G84" i="64"/>
  <c r="F84" i="64"/>
  <c r="M84" i="64" s="1"/>
  <c r="M83" i="64"/>
  <c r="H83" i="64"/>
  <c r="G83" i="64"/>
  <c r="F83" i="64"/>
  <c r="H82" i="64"/>
  <c r="G82" i="64"/>
  <c r="F82" i="64"/>
  <c r="M82" i="64" s="1"/>
  <c r="J81" i="64"/>
  <c r="Q19" i="64" s="1"/>
  <c r="I81" i="64"/>
  <c r="H81" i="64"/>
  <c r="G81" i="64"/>
  <c r="F81" i="64"/>
  <c r="M81" i="64" s="1"/>
  <c r="G80" i="64"/>
  <c r="F80" i="64"/>
  <c r="M80" i="64" s="1"/>
  <c r="N79" i="64"/>
  <c r="M79" i="64"/>
  <c r="H79" i="64"/>
  <c r="G79" i="64"/>
  <c r="F79" i="64"/>
  <c r="H78" i="64"/>
  <c r="F78" i="64"/>
  <c r="M78" i="64" s="1"/>
  <c r="I77" i="64"/>
  <c r="J77" i="64" s="1"/>
  <c r="Q15" i="64" s="1"/>
  <c r="H77" i="64"/>
  <c r="G77" i="64"/>
  <c r="F77" i="64"/>
  <c r="M77" i="64" s="1"/>
  <c r="K76" i="64"/>
  <c r="N76" i="64" s="1"/>
  <c r="J76" i="64"/>
  <c r="I76" i="64"/>
  <c r="G76" i="64"/>
  <c r="F76" i="64"/>
  <c r="M76" i="64" s="1"/>
  <c r="N75" i="64"/>
  <c r="J75" i="64"/>
  <c r="Q13" i="64" s="1"/>
  <c r="F75" i="64"/>
  <c r="M75" i="64" s="1"/>
  <c r="G74" i="64"/>
  <c r="F74" i="64"/>
  <c r="M74" i="64" s="1"/>
  <c r="N73" i="64"/>
  <c r="F73" i="64"/>
  <c r="M73" i="64" s="1"/>
  <c r="F72" i="64"/>
  <c r="M72" i="64" s="1"/>
  <c r="M71" i="64"/>
  <c r="F71" i="64"/>
  <c r="F70" i="64"/>
  <c r="M70" i="64" s="1"/>
  <c r="F69" i="64"/>
  <c r="M69" i="64" s="1"/>
  <c r="F68" i="64"/>
  <c r="M68" i="64" s="1"/>
  <c r="X53" i="64"/>
  <c r="K99" i="64" s="1"/>
  <c r="O53" i="64"/>
  <c r="I99" i="64" s="1"/>
  <c r="J99" i="64" s="1"/>
  <c r="Q53" i="64" s="1"/>
  <c r="X52" i="64"/>
  <c r="K98" i="64" s="1"/>
  <c r="L98" i="64" s="1"/>
  <c r="Z52" i="64" s="1"/>
  <c r="O52" i="64"/>
  <c r="O51" i="64"/>
  <c r="O50" i="64"/>
  <c r="X50" i="64" s="1"/>
  <c r="K96" i="64" s="1"/>
  <c r="X49" i="64"/>
  <c r="K95" i="64" s="1"/>
  <c r="O49" i="64"/>
  <c r="I95" i="64" s="1"/>
  <c r="J95" i="64" s="1"/>
  <c r="Q49" i="64" s="1"/>
  <c r="X48" i="64"/>
  <c r="K94" i="64" s="1"/>
  <c r="O48" i="64"/>
  <c r="O47" i="64"/>
  <c r="O46" i="64"/>
  <c r="I92" i="64" s="1"/>
  <c r="J92" i="64" s="1"/>
  <c r="Q46" i="64" s="1"/>
  <c r="X45" i="64"/>
  <c r="K91" i="64" s="1"/>
  <c r="O45" i="64"/>
  <c r="I91" i="64" s="1"/>
  <c r="J91" i="64" s="1"/>
  <c r="Q45" i="64" s="1"/>
  <c r="O44" i="64"/>
  <c r="D44" i="64"/>
  <c r="C44" i="64"/>
  <c r="X43" i="64"/>
  <c r="K89" i="64" s="1"/>
  <c r="O43" i="64"/>
  <c r="I89" i="64" s="1"/>
  <c r="J89" i="64" s="1"/>
  <c r="Q43" i="64" s="1"/>
  <c r="D43" i="64"/>
  <c r="C43" i="64"/>
  <c r="O42" i="64"/>
  <c r="X42" i="64" s="1"/>
  <c r="K88" i="64" s="1"/>
  <c r="D42" i="64"/>
  <c r="C42" i="64"/>
  <c r="X41" i="64"/>
  <c r="K87" i="64" s="1"/>
  <c r="O41" i="64"/>
  <c r="I87" i="64" s="1"/>
  <c r="J87" i="64" s="1"/>
  <c r="Q41" i="64" s="1"/>
  <c r="D41" i="64"/>
  <c r="C41" i="64"/>
  <c r="O40" i="64"/>
  <c r="D40" i="64"/>
  <c r="C40" i="64"/>
  <c r="X39" i="64"/>
  <c r="K85" i="64" s="1"/>
  <c r="O39" i="64"/>
  <c r="I85" i="64" s="1"/>
  <c r="J85" i="64" s="1"/>
  <c r="Q39" i="64" s="1"/>
  <c r="D39" i="64"/>
  <c r="C39" i="64"/>
  <c r="O38" i="64"/>
  <c r="D38" i="64"/>
  <c r="C38" i="64"/>
  <c r="V35" i="64"/>
  <c r="Q35" i="64"/>
  <c r="N35" i="64"/>
  <c r="L35" i="64"/>
  <c r="G35" i="64"/>
  <c r="T34" i="64"/>
  <c r="L34" i="64"/>
  <c r="G34" i="64"/>
  <c r="AC21" i="64"/>
  <c r="AB21" i="64"/>
  <c r="AA21" i="64"/>
  <c r="O21" i="64"/>
  <c r="AC20" i="64"/>
  <c r="AB20" i="64"/>
  <c r="AA20" i="64"/>
  <c r="O20" i="64"/>
  <c r="AC19" i="64"/>
  <c r="AB19" i="64"/>
  <c r="AA19" i="64"/>
  <c r="X19" i="64"/>
  <c r="K81" i="64" s="1"/>
  <c r="O19" i="64"/>
  <c r="AC18" i="64"/>
  <c r="AB18" i="64"/>
  <c r="AA18" i="64"/>
  <c r="X18" i="64"/>
  <c r="K80" i="64" s="1"/>
  <c r="O18" i="64"/>
  <c r="I80" i="64" s="1"/>
  <c r="J80" i="64" s="1"/>
  <c r="Q18" i="64" s="1"/>
  <c r="AC17" i="64"/>
  <c r="AB17" i="64"/>
  <c r="AA17" i="64"/>
  <c r="O17" i="64"/>
  <c r="X17" i="64" s="1"/>
  <c r="K79" i="64" s="1"/>
  <c r="L79" i="64" s="1"/>
  <c r="Z17" i="64" s="1"/>
  <c r="AC16" i="64"/>
  <c r="AB16" i="64"/>
  <c r="AA16" i="64"/>
  <c r="O16" i="64"/>
  <c r="AC15" i="64"/>
  <c r="AB15" i="64"/>
  <c r="AA15" i="64"/>
  <c r="X15" i="64"/>
  <c r="K77" i="64" s="1"/>
  <c r="L77" i="64" s="1"/>
  <c r="E77" i="64" s="1"/>
  <c r="O15" i="64"/>
  <c r="AC13" i="64"/>
  <c r="AB13" i="64"/>
  <c r="AA13" i="64"/>
  <c r="X13" i="64"/>
  <c r="K75" i="64" s="1"/>
  <c r="L75" i="64" s="1"/>
  <c r="Z13" i="64" s="1"/>
  <c r="O13" i="64"/>
  <c r="I75" i="64" s="1"/>
  <c r="H75" i="64"/>
  <c r="G75" i="64"/>
  <c r="AC12" i="64"/>
  <c r="AB12" i="64"/>
  <c r="AA12" i="64"/>
  <c r="O12" i="64"/>
  <c r="I74" i="64" s="1"/>
  <c r="J74" i="64" s="1"/>
  <c r="Q12" i="64" s="1"/>
  <c r="H74" i="64"/>
  <c r="AC11" i="64"/>
  <c r="AB11" i="64"/>
  <c r="AA11" i="64"/>
  <c r="O11" i="64"/>
  <c r="X11" i="64" s="1"/>
  <c r="K73" i="64" s="1"/>
  <c r="H73" i="64"/>
  <c r="G73" i="64"/>
  <c r="AC10" i="64"/>
  <c r="AB10" i="64"/>
  <c r="AA10" i="64"/>
  <c r="O10" i="64"/>
  <c r="I72" i="64" s="1"/>
  <c r="H72" i="64"/>
  <c r="G72" i="64"/>
  <c r="AC9" i="64"/>
  <c r="AB9" i="64"/>
  <c r="AA9" i="64"/>
  <c r="O9" i="64"/>
  <c r="I71" i="64" s="1"/>
  <c r="H71" i="64"/>
  <c r="G71" i="64"/>
  <c r="AC8" i="64"/>
  <c r="AB8" i="64"/>
  <c r="AA8" i="64"/>
  <c r="X8" i="64"/>
  <c r="K70" i="64" s="1"/>
  <c r="N70" i="64" s="1"/>
  <c r="O8" i="64"/>
  <c r="I70" i="64" s="1"/>
  <c r="J70" i="64" s="1"/>
  <c r="Q8" i="64" s="1"/>
  <c r="H70" i="64"/>
  <c r="G70" i="64"/>
  <c r="AC7" i="64"/>
  <c r="AB7" i="64"/>
  <c r="AA7" i="64"/>
  <c r="O7" i="64"/>
  <c r="X7" i="64" s="1"/>
  <c r="K69" i="64" s="1"/>
  <c r="H69" i="64"/>
  <c r="G69" i="64"/>
  <c r="AC6" i="64"/>
  <c r="AB6" i="64"/>
  <c r="AA6" i="64"/>
  <c r="O6" i="64"/>
  <c r="H6" i="64"/>
  <c r="H68" i="64" s="1"/>
  <c r="G6" i="64"/>
  <c r="G68" i="64" s="1"/>
  <c r="N99" i="63"/>
  <c r="I99" i="63"/>
  <c r="J99" i="63" s="1"/>
  <c r="Q53" i="63" s="1"/>
  <c r="H99" i="63"/>
  <c r="G99" i="63"/>
  <c r="F99" i="63"/>
  <c r="M99" i="63" s="1"/>
  <c r="L98" i="63"/>
  <c r="E98" i="63" s="1"/>
  <c r="K98" i="63"/>
  <c r="N98" i="63" s="1"/>
  <c r="H98" i="63"/>
  <c r="G98" i="63"/>
  <c r="F98" i="63"/>
  <c r="M98" i="63" s="1"/>
  <c r="H97" i="63"/>
  <c r="G97" i="63"/>
  <c r="F97" i="63"/>
  <c r="M97" i="63" s="1"/>
  <c r="H96" i="63"/>
  <c r="G96" i="63"/>
  <c r="F96" i="63"/>
  <c r="M96" i="63" s="1"/>
  <c r="N95" i="63"/>
  <c r="I95" i="63"/>
  <c r="J95" i="63" s="1"/>
  <c r="Q49" i="63" s="1"/>
  <c r="H95" i="63"/>
  <c r="G95" i="63"/>
  <c r="F95" i="63"/>
  <c r="M95" i="63" s="1"/>
  <c r="L94" i="63"/>
  <c r="E94" i="63" s="1"/>
  <c r="K94" i="63"/>
  <c r="N94" i="63" s="1"/>
  <c r="H94" i="63"/>
  <c r="G94" i="63"/>
  <c r="F94" i="63"/>
  <c r="M94" i="63" s="1"/>
  <c r="H93" i="63"/>
  <c r="G93" i="63"/>
  <c r="F93" i="63"/>
  <c r="M93" i="63" s="1"/>
  <c r="H92" i="63"/>
  <c r="G92" i="63"/>
  <c r="F92" i="63"/>
  <c r="M92" i="63" s="1"/>
  <c r="I91" i="63"/>
  <c r="J91" i="63" s="1"/>
  <c r="Q45" i="63" s="1"/>
  <c r="H91" i="63"/>
  <c r="G91" i="63"/>
  <c r="F91" i="63"/>
  <c r="M91" i="63" s="1"/>
  <c r="H90" i="63"/>
  <c r="G90" i="63"/>
  <c r="F90" i="63"/>
  <c r="M90" i="63" s="1"/>
  <c r="N89" i="63"/>
  <c r="M89" i="63"/>
  <c r="H89" i="63"/>
  <c r="G89" i="63"/>
  <c r="F89" i="63"/>
  <c r="H88" i="63"/>
  <c r="G88" i="63"/>
  <c r="F88" i="63"/>
  <c r="M88" i="63" s="1"/>
  <c r="H87" i="63"/>
  <c r="G87" i="63"/>
  <c r="F87" i="63"/>
  <c r="M87" i="63" s="1"/>
  <c r="H86" i="63"/>
  <c r="G86" i="63"/>
  <c r="F86" i="63"/>
  <c r="M86" i="63" s="1"/>
  <c r="M85" i="63"/>
  <c r="H85" i="63"/>
  <c r="G85" i="63"/>
  <c r="F85" i="63"/>
  <c r="H84" i="63"/>
  <c r="G84" i="63"/>
  <c r="F84" i="63"/>
  <c r="M84" i="63" s="1"/>
  <c r="N83" i="63"/>
  <c r="L83" i="63"/>
  <c r="E83" i="63" s="1"/>
  <c r="K83" i="63"/>
  <c r="I83" i="63"/>
  <c r="J83" i="63" s="1"/>
  <c r="H83" i="63"/>
  <c r="G83" i="63"/>
  <c r="F83" i="63"/>
  <c r="M83" i="63" s="1"/>
  <c r="L82" i="63"/>
  <c r="E82" i="63" s="1"/>
  <c r="K82" i="63"/>
  <c r="N82" i="63" s="1"/>
  <c r="J82" i="63"/>
  <c r="I82" i="63"/>
  <c r="H82" i="63"/>
  <c r="G82" i="63"/>
  <c r="F82" i="63"/>
  <c r="M82" i="63" s="1"/>
  <c r="N81" i="63"/>
  <c r="M81" i="63"/>
  <c r="L81" i="63"/>
  <c r="E81" i="63" s="1"/>
  <c r="K81" i="63"/>
  <c r="J81" i="63"/>
  <c r="I81" i="63"/>
  <c r="H81" i="63"/>
  <c r="G81" i="63"/>
  <c r="F81" i="63"/>
  <c r="N80" i="63"/>
  <c r="L80" i="63"/>
  <c r="E80" i="63" s="1"/>
  <c r="K80" i="63"/>
  <c r="J80" i="63"/>
  <c r="I80" i="63"/>
  <c r="H80" i="63"/>
  <c r="G80" i="63"/>
  <c r="F80" i="63"/>
  <c r="M80" i="63" s="1"/>
  <c r="N79" i="63"/>
  <c r="L79" i="63"/>
  <c r="E79" i="63" s="1"/>
  <c r="K79" i="63"/>
  <c r="J79" i="63"/>
  <c r="I79" i="63"/>
  <c r="G79" i="63"/>
  <c r="F79" i="63"/>
  <c r="M79" i="63" s="1"/>
  <c r="K78" i="63"/>
  <c r="N78" i="63" s="1"/>
  <c r="J78" i="63"/>
  <c r="I78" i="63"/>
  <c r="H78" i="63"/>
  <c r="G78" i="63"/>
  <c r="F78" i="63"/>
  <c r="M78" i="63" s="1"/>
  <c r="N77" i="63"/>
  <c r="F77" i="63"/>
  <c r="M77" i="63" s="1"/>
  <c r="H76" i="63"/>
  <c r="G76" i="63"/>
  <c r="F76" i="63"/>
  <c r="M76" i="63" s="1"/>
  <c r="F75" i="63"/>
  <c r="M75" i="63" s="1"/>
  <c r="F74" i="63"/>
  <c r="M74" i="63" s="1"/>
  <c r="M73" i="63"/>
  <c r="F73" i="63"/>
  <c r="N72" i="63"/>
  <c r="L72" i="63"/>
  <c r="E72" i="63" s="1"/>
  <c r="K72" i="63"/>
  <c r="J72" i="63"/>
  <c r="I72" i="63"/>
  <c r="H72" i="63"/>
  <c r="G72" i="63"/>
  <c r="F72" i="63"/>
  <c r="M72" i="63" s="1"/>
  <c r="N71" i="63"/>
  <c r="L71" i="63"/>
  <c r="E71" i="63" s="1"/>
  <c r="K71" i="63"/>
  <c r="I71" i="63"/>
  <c r="J71" i="63" s="1"/>
  <c r="G71" i="63"/>
  <c r="F71" i="63"/>
  <c r="M71" i="63" s="1"/>
  <c r="H70" i="63"/>
  <c r="F70" i="63"/>
  <c r="M70" i="63" s="1"/>
  <c r="M69" i="63"/>
  <c r="F69" i="63"/>
  <c r="H68" i="63"/>
  <c r="F68" i="63"/>
  <c r="M68" i="63" s="1"/>
  <c r="X53" i="63"/>
  <c r="K99" i="63" s="1"/>
  <c r="L99" i="63" s="1"/>
  <c r="O53" i="63"/>
  <c r="X52" i="63"/>
  <c r="O52" i="63"/>
  <c r="I98" i="63" s="1"/>
  <c r="J98" i="63" s="1"/>
  <c r="Q52" i="63" s="1"/>
  <c r="O51" i="63"/>
  <c r="O50" i="63"/>
  <c r="X50" i="63" s="1"/>
  <c r="K96" i="63" s="1"/>
  <c r="N96" i="63" s="1"/>
  <c r="X49" i="63"/>
  <c r="K95" i="63" s="1"/>
  <c r="L95" i="63" s="1"/>
  <c r="O49" i="63"/>
  <c r="X48" i="63"/>
  <c r="O48" i="63"/>
  <c r="I94" i="63" s="1"/>
  <c r="J94" i="63" s="1"/>
  <c r="Q48" i="63" s="1"/>
  <c r="O47" i="63"/>
  <c r="O46" i="63"/>
  <c r="X45" i="63"/>
  <c r="K91" i="63" s="1"/>
  <c r="L91" i="63" s="1"/>
  <c r="O45" i="63"/>
  <c r="O44" i="63"/>
  <c r="D44" i="63"/>
  <c r="C44" i="63"/>
  <c r="X43" i="63"/>
  <c r="K89" i="63" s="1"/>
  <c r="L89" i="63" s="1"/>
  <c r="Z43" i="63" s="1"/>
  <c r="O43" i="63"/>
  <c r="I89" i="63" s="1"/>
  <c r="J89" i="63" s="1"/>
  <c r="Q43" i="63" s="1"/>
  <c r="D43" i="63"/>
  <c r="C43" i="63"/>
  <c r="O42" i="63"/>
  <c r="I88" i="63" s="1"/>
  <c r="J88" i="63" s="1"/>
  <c r="Q42" i="63" s="1"/>
  <c r="D42" i="63"/>
  <c r="C42" i="63"/>
  <c r="O41" i="63"/>
  <c r="I87" i="63" s="1"/>
  <c r="J87" i="63" s="1"/>
  <c r="Q41" i="63" s="1"/>
  <c r="D41" i="63"/>
  <c r="C41" i="63"/>
  <c r="O40" i="63"/>
  <c r="D40" i="63"/>
  <c r="C40" i="63"/>
  <c r="X39" i="63"/>
  <c r="K85" i="63" s="1"/>
  <c r="L85" i="63" s="1"/>
  <c r="Z39" i="63" s="1"/>
  <c r="O39" i="63"/>
  <c r="I85" i="63" s="1"/>
  <c r="J85" i="63" s="1"/>
  <c r="Q39" i="63" s="1"/>
  <c r="D39" i="63"/>
  <c r="C39" i="63"/>
  <c r="X38" i="63"/>
  <c r="K84" i="63" s="1"/>
  <c r="N84" i="63" s="1"/>
  <c r="O38" i="63"/>
  <c r="I84" i="63" s="1"/>
  <c r="J84" i="63" s="1"/>
  <c r="Q38" i="63" s="1"/>
  <c r="D38" i="63"/>
  <c r="C38" i="63"/>
  <c r="V35" i="63"/>
  <c r="Q35" i="63"/>
  <c r="N35" i="63"/>
  <c r="L35" i="63"/>
  <c r="G35" i="63"/>
  <c r="T34" i="63"/>
  <c r="L34" i="63"/>
  <c r="G34" i="63"/>
  <c r="AC15" i="63"/>
  <c r="AB15" i="63"/>
  <c r="AA15" i="63"/>
  <c r="O15" i="63"/>
  <c r="X15" i="63" s="1"/>
  <c r="K77" i="63" s="1"/>
  <c r="L77" i="63" s="1"/>
  <c r="Z15" i="63" s="1"/>
  <c r="H77" i="63"/>
  <c r="G77" i="63"/>
  <c r="AC14" i="63"/>
  <c r="AB14" i="63"/>
  <c r="AA14" i="63"/>
  <c r="O14" i="63"/>
  <c r="I76" i="63" s="1"/>
  <c r="J76" i="63" s="1"/>
  <c r="Q14" i="63" s="1"/>
  <c r="AC13" i="63"/>
  <c r="AB13" i="63"/>
  <c r="AA13" i="63"/>
  <c r="O13" i="63"/>
  <c r="I75" i="63" s="1"/>
  <c r="J75" i="63" s="1"/>
  <c r="Q13" i="63" s="1"/>
  <c r="G75" i="63"/>
  <c r="AC12" i="63"/>
  <c r="AB12" i="63"/>
  <c r="AA12" i="63"/>
  <c r="O12" i="63"/>
  <c r="I74" i="63" s="1"/>
  <c r="J74" i="63" s="1"/>
  <c r="Q12" i="63" s="1"/>
  <c r="H74" i="63"/>
  <c r="G74" i="63"/>
  <c r="AC11" i="63"/>
  <c r="AB11" i="63"/>
  <c r="AA11" i="63"/>
  <c r="O11" i="63"/>
  <c r="H73" i="63"/>
  <c r="G73" i="63"/>
  <c r="AC8" i="63"/>
  <c r="AB8" i="63"/>
  <c r="AA8" i="63"/>
  <c r="O8" i="63"/>
  <c r="I70" i="63" s="1"/>
  <c r="G70" i="63"/>
  <c r="AC7" i="63"/>
  <c r="AB7" i="63"/>
  <c r="AA7" i="63"/>
  <c r="O7" i="63"/>
  <c r="I69" i="63" s="1"/>
  <c r="H69" i="63"/>
  <c r="G69" i="63"/>
  <c r="AC6" i="63"/>
  <c r="AB6" i="63"/>
  <c r="AA6" i="63"/>
  <c r="O6" i="63"/>
  <c r="I68" i="63" s="1"/>
  <c r="H6" i="63"/>
  <c r="G6" i="63"/>
  <c r="G68" i="63" s="1"/>
  <c r="M99" i="62"/>
  <c r="K99" i="62"/>
  <c r="N99" i="62" s="1"/>
  <c r="H99" i="62"/>
  <c r="G99" i="62"/>
  <c r="F99" i="62"/>
  <c r="M98" i="62"/>
  <c r="K98" i="62"/>
  <c r="L98" i="62" s="1"/>
  <c r="Z52" i="62" s="1"/>
  <c r="I98" i="62"/>
  <c r="J98" i="62" s="1"/>
  <c r="Q52" i="62" s="1"/>
  <c r="H98" i="62"/>
  <c r="G98" i="62"/>
  <c r="F98" i="62"/>
  <c r="M97" i="62"/>
  <c r="H97" i="62"/>
  <c r="G97" i="62"/>
  <c r="F97" i="62"/>
  <c r="M96" i="62"/>
  <c r="H96" i="62"/>
  <c r="G96" i="62"/>
  <c r="F96" i="62"/>
  <c r="M95" i="62"/>
  <c r="H95" i="62"/>
  <c r="G95" i="62"/>
  <c r="F95" i="62"/>
  <c r="H94" i="62"/>
  <c r="G94" i="62"/>
  <c r="F94" i="62"/>
  <c r="M94" i="62" s="1"/>
  <c r="M93" i="62"/>
  <c r="H93" i="62"/>
  <c r="G93" i="62"/>
  <c r="F93" i="62"/>
  <c r="H92" i="62"/>
  <c r="G92" i="62"/>
  <c r="F92" i="62"/>
  <c r="M92" i="62" s="1"/>
  <c r="M91" i="62"/>
  <c r="H91" i="62"/>
  <c r="G91" i="62"/>
  <c r="F91" i="62"/>
  <c r="M90" i="62"/>
  <c r="I90" i="62"/>
  <c r="J90" i="62" s="1"/>
  <c r="Q44" i="62" s="1"/>
  <c r="H90" i="62"/>
  <c r="G90" i="62"/>
  <c r="F90" i="62"/>
  <c r="M89" i="62"/>
  <c r="H89" i="62"/>
  <c r="G89" i="62"/>
  <c r="F89" i="62"/>
  <c r="I88" i="62"/>
  <c r="J88" i="62" s="1"/>
  <c r="Q42" i="62" s="1"/>
  <c r="H88" i="62"/>
  <c r="G88" i="62"/>
  <c r="F88" i="62"/>
  <c r="M88" i="62" s="1"/>
  <c r="M87" i="62"/>
  <c r="K87" i="62"/>
  <c r="N87" i="62" s="1"/>
  <c r="I87" i="62"/>
  <c r="J87" i="62" s="1"/>
  <c r="Q41" i="62" s="1"/>
  <c r="H87" i="62"/>
  <c r="G87" i="62"/>
  <c r="F87" i="62"/>
  <c r="I86" i="62"/>
  <c r="J86" i="62" s="1"/>
  <c r="Q40" i="62" s="1"/>
  <c r="H86" i="62"/>
  <c r="G86" i="62"/>
  <c r="F86" i="62"/>
  <c r="M86" i="62" s="1"/>
  <c r="M85" i="62"/>
  <c r="H85" i="62"/>
  <c r="G85" i="62"/>
  <c r="F85" i="62"/>
  <c r="M84" i="62"/>
  <c r="H84" i="62"/>
  <c r="G84" i="62"/>
  <c r="F84" i="62"/>
  <c r="M83" i="62"/>
  <c r="F83" i="62"/>
  <c r="F82" i="62"/>
  <c r="M82" i="62" s="1"/>
  <c r="I81" i="62"/>
  <c r="J81" i="62" s="1"/>
  <c r="Q19" i="62" s="1"/>
  <c r="F81" i="62"/>
  <c r="M81" i="62" s="1"/>
  <c r="F80" i="62"/>
  <c r="M80" i="62" s="1"/>
  <c r="M79" i="62"/>
  <c r="F79" i="62"/>
  <c r="H78" i="62"/>
  <c r="G78" i="62"/>
  <c r="F78" i="62"/>
  <c r="M78" i="62" s="1"/>
  <c r="F77" i="62"/>
  <c r="M77" i="62" s="1"/>
  <c r="F76" i="62"/>
  <c r="M76" i="62" s="1"/>
  <c r="M75" i="62"/>
  <c r="F75" i="62"/>
  <c r="H74" i="62"/>
  <c r="G74" i="62"/>
  <c r="F74" i="62"/>
  <c r="M74" i="62" s="1"/>
  <c r="H73" i="62"/>
  <c r="F73" i="62"/>
  <c r="M73" i="62" s="1"/>
  <c r="F72" i="62"/>
  <c r="M72" i="62" s="1"/>
  <c r="M71" i="62"/>
  <c r="F71" i="62"/>
  <c r="H70" i="62"/>
  <c r="F70" i="62"/>
  <c r="M70" i="62" s="1"/>
  <c r="F69" i="62"/>
  <c r="M69" i="62" s="1"/>
  <c r="F68" i="62"/>
  <c r="M68" i="62" s="1"/>
  <c r="X53" i="62"/>
  <c r="O53" i="62"/>
  <c r="I99" i="62" s="1"/>
  <c r="J99" i="62" s="1"/>
  <c r="Q53" i="62" s="1"/>
  <c r="X52" i="62"/>
  <c r="O52" i="62"/>
  <c r="O51" i="62"/>
  <c r="I97" i="62" s="1"/>
  <c r="J97" i="62" s="1"/>
  <c r="Q51" i="62" s="1"/>
  <c r="O50" i="62"/>
  <c r="I96" i="62" s="1"/>
  <c r="J96" i="62" s="1"/>
  <c r="Q50" i="62" s="1"/>
  <c r="O49" i="62"/>
  <c r="I95" i="62" s="1"/>
  <c r="J95" i="62" s="1"/>
  <c r="Q49" i="62" s="1"/>
  <c r="X48" i="62"/>
  <c r="K94" i="62" s="1"/>
  <c r="O48" i="62"/>
  <c r="I94" i="62" s="1"/>
  <c r="J94" i="62" s="1"/>
  <c r="Q48" i="62" s="1"/>
  <c r="X47" i="62"/>
  <c r="K93" i="62" s="1"/>
  <c r="O47" i="62"/>
  <c r="I93" i="62" s="1"/>
  <c r="J93" i="62" s="1"/>
  <c r="Q47" i="62" s="1"/>
  <c r="O46" i="62"/>
  <c r="X46" i="62" s="1"/>
  <c r="K92" i="62" s="1"/>
  <c r="X45" i="62"/>
  <c r="K91" i="62" s="1"/>
  <c r="O45" i="62"/>
  <c r="I91" i="62" s="1"/>
  <c r="J91" i="62" s="1"/>
  <c r="Q45" i="62" s="1"/>
  <c r="X44" i="62"/>
  <c r="K90" i="62" s="1"/>
  <c r="O44" i="62"/>
  <c r="D44" i="62"/>
  <c r="C44" i="62"/>
  <c r="O43" i="62"/>
  <c r="X43" i="62" s="1"/>
  <c r="K89" i="62" s="1"/>
  <c r="D43" i="62"/>
  <c r="C43" i="62"/>
  <c r="O42" i="62"/>
  <c r="X42" i="62" s="1"/>
  <c r="K88" i="62" s="1"/>
  <c r="D42" i="62"/>
  <c r="C42" i="62"/>
  <c r="X41" i="62"/>
  <c r="O41" i="62"/>
  <c r="D41" i="62"/>
  <c r="C41" i="62"/>
  <c r="X40" i="62"/>
  <c r="K86" i="62" s="1"/>
  <c r="O40" i="62"/>
  <c r="D40" i="62"/>
  <c r="C40" i="62"/>
  <c r="O39" i="62"/>
  <c r="I85" i="62" s="1"/>
  <c r="J85" i="62" s="1"/>
  <c r="Q39" i="62" s="1"/>
  <c r="D39" i="62"/>
  <c r="C39" i="62"/>
  <c r="O38" i="62"/>
  <c r="I84" i="62" s="1"/>
  <c r="J84" i="62" s="1"/>
  <c r="Q38" i="62" s="1"/>
  <c r="D38" i="62"/>
  <c r="C38" i="62"/>
  <c r="V35" i="62"/>
  <c r="N35" i="62"/>
  <c r="L35" i="62"/>
  <c r="G35" i="62"/>
  <c r="T34" i="62"/>
  <c r="L34" i="62"/>
  <c r="G34" i="62"/>
  <c r="AC21" i="62"/>
  <c r="AB21" i="62"/>
  <c r="AA21" i="62"/>
  <c r="O21" i="62"/>
  <c r="I83" i="62" s="1"/>
  <c r="J83" i="62" s="1"/>
  <c r="Q21" i="62" s="1"/>
  <c r="H21" i="62"/>
  <c r="H83" i="62" s="1"/>
  <c r="G21" i="62"/>
  <c r="G83" i="62" s="1"/>
  <c r="AC20" i="62"/>
  <c r="AB20" i="62"/>
  <c r="AA20" i="62"/>
  <c r="O20" i="62"/>
  <c r="X20" i="62" s="1"/>
  <c r="K82" i="62" s="1"/>
  <c r="H20" i="62"/>
  <c r="H82" i="62" s="1"/>
  <c r="G20" i="62"/>
  <c r="G82" i="62" s="1"/>
  <c r="AC19" i="62"/>
  <c r="AB19" i="62"/>
  <c r="AA19" i="62"/>
  <c r="X19" i="62"/>
  <c r="K81" i="62" s="1"/>
  <c r="O19" i="62"/>
  <c r="H19" i="62"/>
  <c r="H81" i="62" s="1"/>
  <c r="G19" i="62"/>
  <c r="G81" i="62" s="1"/>
  <c r="AC18" i="62"/>
  <c r="AB18" i="62"/>
  <c r="AA18" i="62"/>
  <c r="X18" i="62"/>
  <c r="K80" i="62" s="1"/>
  <c r="O18" i="62"/>
  <c r="I80" i="62" s="1"/>
  <c r="J80" i="62" s="1"/>
  <c r="Q18" i="62" s="1"/>
  <c r="H18" i="62"/>
  <c r="H80" i="62" s="1"/>
  <c r="G18" i="62"/>
  <c r="G80" i="62" s="1"/>
  <c r="AC17" i="62"/>
  <c r="AB17" i="62"/>
  <c r="AA17" i="62"/>
  <c r="O17" i="62"/>
  <c r="X17" i="62" s="1"/>
  <c r="K79" i="62" s="1"/>
  <c r="H17" i="62"/>
  <c r="H79" i="62" s="1"/>
  <c r="G17" i="62"/>
  <c r="G79" i="62" s="1"/>
  <c r="AC16" i="62"/>
  <c r="AB16" i="62"/>
  <c r="AA16" i="62"/>
  <c r="X16" i="62"/>
  <c r="K78" i="62" s="1"/>
  <c r="O16" i="62"/>
  <c r="I78" i="62" s="1"/>
  <c r="J78" i="62" s="1"/>
  <c r="Q16" i="62" s="1"/>
  <c r="H16" i="62"/>
  <c r="G16" i="62"/>
  <c r="AC15" i="62"/>
  <c r="AB15" i="62"/>
  <c r="AA15" i="62"/>
  <c r="O15" i="62"/>
  <c r="I77" i="62" s="1"/>
  <c r="H15" i="62"/>
  <c r="H77" i="62" s="1"/>
  <c r="G15" i="62"/>
  <c r="G77" i="62" s="1"/>
  <c r="AC14" i="62"/>
  <c r="AB14" i="62"/>
  <c r="AA14" i="62"/>
  <c r="O14" i="62"/>
  <c r="I76" i="62" s="1"/>
  <c r="H14" i="62"/>
  <c r="H76" i="62" s="1"/>
  <c r="G14" i="62"/>
  <c r="G76" i="62" s="1"/>
  <c r="AC13" i="62"/>
  <c r="AB13" i="62"/>
  <c r="AA13" i="62"/>
  <c r="O13" i="62"/>
  <c r="I75" i="62" s="1"/>
  <c r="J75" i="62" s="1"/>
  <c r="Q13" i="62" s="1"/>
  <c r="H13" i="62"/>
  <c r="H75" i="62" s="1"/>
  <c r="G13" i="62"/>
  <c r="G75" i="62" s="1"/>
  <c r="AC12" i="62"/>
  <c r="AB12" i="62"/>
  <c r="AA12" i="62"/>
  <c r="O12" i="62"/>
  <c r="I74" i="62" s="1"/>
  <c r="J74" i="62" s="1"/>
  <c r="Q12" i="62" s="1"/>
  <c r="H12" i="62"/>
  <c r="G12" i="62"/>
  <c r="AC11" i="62"/>
  <c r="AB11" i="62"/>
  <c r="AA11" i="62"/>
  <c r="O11" i="62"/>
  <c r="I73" i="62" s="1"/>
  <c r="H11" i="62"/>
  <c r="G11" i="62"/>
  <c r="G73" i="62" s="1"/>
  <c r="AC10" i="62"/>
  <c r="AB10" i="62"/>
  <c r="AA10" i="62"/>
  <c r="O10" i="62"/>
  <c r="I72" i="62" s="1"/>
  <c r="H10" i="62"/>
  <c r="H72" i="62" s="1"/>
  <c r="G10" i="62"/>
  <c r="G72" i="62" s="1"/>
  <c r="AC9" i="62"/>
  <c r="AB9" i="62"/>
  <c r="AA9" i="62"/>
  <c r="O9" i="62"/>
  <c r="X9" i="62" s="1"/>
  <c r="K71" i="62" s="1"/>
  <c r="H9" i="62"/>
  <c r="H71" i="62" s="1"/>
  <c r="G9" i="62"/>
  <c r="G71" i="62" s="1"/>
  <c r="AC8" i="62"/>
  <c r="AB8" i="62"/>
  <c r="AA8" i="62"/>
  <c r="O8" i="62"/>
  <c r="I70" i="62" s="1"/>
  <c r="H8" i="62"/>
  <c r="G8" i="62"/>
  <c r="G70" i="62" s="1"/>
  <c r="AC7" i="62"/>
  <c r="AB7" i="62"/>
  <c r="AA7" i="62"/>
  <c r="O7" i="62"/>
  <c r="I69" i="62" s="1"/>
  <c r="H7" i="62"/>
  <c r="H69" i="62" s="1"/>
  <c r="G7" i="62"/>
  <c r="G69" i="62" s="1"/>
  <c r="AC6" i="62"/>
  <c r="AB6" i="62"/>
  <c r="AA6" i="62"/>
  <c r="O6" i="62"/>
  <c r="I68" i="62" s="1"/>
  <c r="H6" i="62"/>
  <c r="H68" i="62" s="1"/>
  <c r="G6" i="62"/>
  <c r="G68" i="62" s="1"/>
  <c r="Q3" i="62"/>
  <c r="Q35" i="62" s="1"/>
  <c r="J71" i="71" l="1"/>
  <c r="J71" i="70"/>
  <c r="Q9" i="70" s="1"/>
  <c r="J77" i="62"/>
  <c r="Q15" i="62" s="1"/>
  <c r="X12" i="64"/>
  <c r="K74" i="64" s="1"/>
  <c r="N74" i="64" s="1"/>
  <c r="X9" i="64"/>
  <c r="K71" i="64" s="1"/>
  <c r="N69" i="64"/>
  <c r="E98" i="64"/>
  <c r="I69" i="65"/>
  <c r="Z47" i="65"/>
  <c r="AA47" i="65" s="1"/>
  <c r="Z19" i="65"/>
  <c r="X6" i="65"/>
  <c r="K68" i="65" s="1"/>
  <c r="Z48" i="67"/>
  <c r="AA48" i="67" s="1"/>
  <c r="AC48" i="67" s="1"/>
  <c r="D48" i="67" s="1"/>
  <c r="I74" i="66"/>
  <c r="J74" i="66" s="1"/>
  <c r="Q12" i="66" s="1"/>
  <c r="N74" i="66"/>
  <c r="L74" i="66"/>
  <c r="E74" i="66" s="1"/>
  <c r="I72" i="66"/>
  <c r="X8" i="66"/>
  <c r="K70" i="66" s="1"/>
  <c r="Z53" i="66"/>
  <c r="AA53" i="66" s="1"/>
  <c r="AC53" i="66" s="1"/>
  <c r="D53" i="66" s="1"/>
  <c r="I68" i="66"/>
  <c r="K71" i="71"/>
  <c r="N71" i="71" s="1"/>
  <c r="E92" i="71"/>
  <c r="N72" i="71"/>
  <c r="E76" i="71"/>
  <c r="X9" i="70"/>
  <c r="K71" i="70" s="1"/>
  <c r="I70" i="70"/>
  <c r="J70" i="70" s="1"/>
  <c r="Q8" i="70" s="1"/>
  <c r="J70" i="63"/>
  <c r="Q8" i="63" s="1"/>
  <c r="X13" i="63"/>
  <c r="K75" i="63" s="1"/>
  <c r="X8" i="63"/>
  <c r="K70" i="63" s="1"/>
  <c r="N70" i="63" s="1"/>
  <c r="J69" i="63"/>
  <c r="Q7" i="63" s="1"/>
  <c r="J68" i="63"/>
  <c r="Q6" i="63" s="1"/>
  <c r="X7" i="63"/>
  <c r="K69" i="63" s="1"/>
  <c r="Z52" i="63"/>
  <c r="AA52" i="63" s="1"/>
  <c r="AC52" i="63" s="1"/>
  <c r="D52" i="63" s="1"/>
  <c r="X6" i="63"/>
  <c r="K68" i="63" s="1"/>
  <c r="J76" i="62"/>
  <c r="Q14" i="62" s="1"/>
  <c r="X15" i="62"/>
  <c r="K77" i="62" s="1"/>
  <c r="N77" i="62" s="1"/>
  <c r="J73" i="62"/>
  <c r="Q11" i="62" s="1"/>
  <c r="X11" i="62"/>
  <c r="K73" i="62" s="1"/>
  <c r="N73" i="62" s="1"/>
  <c r="J72" i="62"/>
  <c r="Q10" i="62" s="1"/>
  <c r="X10" i="62"/>
  <c r="K72" i="62" s="1"/>
  <c r="X8" i="62"/>
  <c r="K70" i="62" s="1"/>
  <c r="X7" i="62"/>
  <c r="K69" i="62" s="1"/>
  <c r="N69" i="62" s="1"/>
  <c r="X9" i="69"/>
  <c r="K71" i="69" s="1"/>
  <c r="X8" i="69"/>
  <c r="K70" i="69" s="1"/>
  <c r="N70" i="69" s="1"/>
  <c r="J68" i="69"/>
  <c r="Q6" i="69" s="1"/>
  <c r="X7" i="69"/>
  <c r="K69" i="69" s="1"/>
  <c r="X6" i="69"/>
  <c r="K68" i="69" s="1"/>
  <c r="N68" i="69" s="1"/>
  <c r="X8" i="68"/>
  <c r="K70" i="68" s="1"/>
  <c r="Z49" i="68"/>
  <c r="AA49" i="68" s="1"/>
  <c r="AC49" i="68" s="1"/>
  <c r="D49" i="68" s="1"/>
  <c r="N93" i="62"/>
  <c r="L93" i="62"/>
  <c r="N71" i="62"/>
  <c r="N82" i="62"/>
  <c r="L82" i="62"/>
  <c r="L90" i="62"/>
  <c r="N90" i="62"/>
  <c r="AA52" i="62"/>
  <c r="AB52" i="62" s="1"/>
  <c r="C52" i="62" s="1"/>
  <c r="L78" i="62"/>
  <c r="N78" i="62"/>
  <c r="N80" i="64"/>
  <c r="L80" i="64"/>
  <c r="N81" i="62"/>
  <c r="L81" i="62"/>
  <c r="L86" i="62"/>
  <c r="N86" i="62"/>
  <c r="N91" i="62"/>
  <c r="L91" i="62"/>
  <c r="N91" i="64"/>
  <c r="L91" i="64"/>
  <c r="N89" i="64"/>
  <c r="L89" i="64"/>
  <c r="L88" i="62"/>
  <c r="N88" i="62"/>
  <c r="L92" i="62"/>
  <c r="N92" i="62"/>
  <c r="L94" i="62"/>
  <c r="N94" i="62"/>
  <c r="N80" i="62"/>
  <c r="L80" i="62"/>
  <c r="L79" i="62"/>
  <c r="N79" i="62"/>
  <c r="N89" i="62"/>
  <c r="L89" i="62"/>
  <c r="L99" i="62"/>
  <c r="I93" i="63"/>
  <c r="J93" i="63" s="1"/>
  <c r="Q47" i="63" s="1"/>
  <c r="X47" i="63"/>
  <c r="K93" i="63" s="1"/>
  <c r="X16" i="64"/>
  <c r="K78" i="64" s="1"/>
  <c r="I78" i="64"/>
  <c r="J78" i="64" s="1"/>
  <c r="Q16" i="64" s="1"/>
  <c r="N81" i="64"/>
  <c r="L81" i="64"/>
  <c r="I84" i="64"/>
  <c r="J84" i="64" s="1"/>
  <c r="Q38" i="64" s="1"/>
  <c r="X38" i="64"/>
  <c r="K84" i="64" s="1"/>
  <c r="X40" i="64"/>
  <c r="K86" i="64" s="1"/>
  <c r="I86" i="64"/>
  <c r="J86" i="64" s="1"/>
  <c r="Q40" i="64" s="1"/>
  <c r="L88" i="64"/>
  <c r="N88" i="64"/>
  <c r="I90" i="64"/>
  <c r="J90" i="64" s="1"/>
  <c r="Q44" i="64" s="1"/>
  <c r="X44" i="64"/>
  <c r="K90" i="64" s="1"/>
  <c r="L94" i="64"/>
  <c r="N94" i="64"/>
  <c r="L76" i="64"/>
  <c r="E76" i="64" s="1"/>
  <c r="I96" i="64"/>
  <c r="J96" i="64" s="1"/>
  <c r="Q50" i="64" s="1"/>
  <c r="L87" i="65"/>
  <c r="N87" i="65"/>
  <c r="E89" i="65"/>
  <c r="Z43" i="65"/>
  <c r="L76" i="65"/>
  <c r="N99" i="65"/>
  <c r="Z38" i="68"/>
  <c r="E84" i="68"/>
  <c r="N71" i="66"/>
  <c r="L71" i="66"/>
  <c r="L82" i="66"/>
  <c r="X12" i="62"/>
  <c r="K74" i="62" s="1"/>
  <c r="X49" i="62"/>
  <c r="K95" i="62" s="1"/>
  <c r="X13" i="62"/>
  <c r="K75" i="62" s="1"/>
  <c r="X21" i="62"/>
  <c r="K83" i="62" s="1"/>
  <c r="X50" i="62"/>
  <c r="K96" i="62" s="1"/>
  <c r="I82" i="62"/>
  <c r="J82" i="62" s="1"/>
  <c r="Q20" i="62" s="1"/>
  <c r="L87" i="62"/>
  <c r="I92" i="62"/>
  <c r="J92" i="62" s="1"/>
  <c r="Q46" i="62" s="1"/>
  <c r="X41" i="63"/>
  <c r="K87" i="63" s="1"/>
  <c r="E91" i="63"/>
  <c r="Z45" i="63"/>
  <c r="Z49" i="63"/>
  <c r="E95" i="63"/>
  <c r="N85" i="63"/>
  <c r="E89" i="63"/>
  <c r="I68" i="64"/>
  <c r="X6" i="64"/>
  <c r="K68" i="64" s="1"/>
  <c r="N75" i="66"/>
  <c r="L75" i="66"/>
  <c r="N88" i="66"/>
  <c r="L88" i="66"/>
  <c r="L95" i="65"/>
  <c r="N95" i="65"/>
  <c r="N98" i="62"/>
  <c r="X51" i="63"/>
  <c r="K97" i="63" s="1"/>
  <c r="I97" i="63"/>
  <c r="J97" i="63" s="1"/>
  <c r="Q51" i="63" s="1"/>
  <c r="X6" i="62"/>
  <c r="K68" i="62" s="1"/>
  <c r="X14" i="62"/>
  <c r="K76" i="62" s="1"/>
  <c r="X38" i="62"/>
  <c r="K84" i="62" s="1"/>
  <c r="X51" i="62"/>
  <c r="K97" i="62" s="1"/>
  <c r="E99" i="63"/>
  <c r="Z53" i="63"/>
  <c r="E77" i="63"/>
  <c r="L84" i="63"/>
  <c r="N91" i="63"/>
  <c r="I93" i="64"/>
  <c r="J93" i="64" s="1"/>
  <c r="Q47" i="64" s="1"/>
  <c r="X47" i="64"/>
  <c r="K93" i="64" s="1"/>
  <c r="I97" i="64"/>
  <c r="J97" i="64" s="1"/>
  <c r="Q51" i="64" s="1"/>
  <c r="X51" i="64"/>
  <c r="K97" i="64" s="1"/>
  <c r="L70" i="64"/>
  <c r="E79" i="64"/>
  <c r="N69" i="65"/>
  <c r="E72" i="65"/>
  <c r="Z10" i="65"/>
  <c r="E98" i="65"/>
  <c r="Z52" i="65"/>
  <c r="I73" i="66"/>
  <c r="X11" i="66"/>
  <c r="K73" i="66" s="1"/>
  <c r="L72" i="66" s="1"/>
  <c r="E78" i="66"/>
  <c r="Z16" i="66"/>
  <c r="L77" i="65"/>
  <c r="N77" i="65"/>
  <c r="X39" i="62"/>
  <c r="K85" i="62" s="1"/>
  <c r="I89" i="62"/>
  <c r="J89" i="62" s="1"/>
  <c r="Q43" i="62" s="1"/>
  <c r="E98" i="62"/>
  <c r="I83" i="64"/>
  <c r="J83" i="64" s="1"/>
  <c r="Q21" i="64" s="1"/>
  <c r="X21" i="64"/>
  <c r="K83" i="64" s="1"/>
  <c r="L85" i="65"/>
  <c r="N85" i="65"/>
  <c r="I71" i="62"/>
  <c r="J71" i="62" s="1"/>
  <c r="Q9" i="62" s="1"/>
  <c r="I79" i="62"/>
  <c r="J79" i="62" s="1"/>
  <c r="Q17" i="62" s="1"/>
  <c r="I92" i="63"/>
  <c r="J92" i="63" s="1"/>
  <c r="Q46" i="63" s="1"/>
  <c r="X46" i="63"/>
  <c r="K92" i="63" s="1"/>
  <c r="E85" i="63"/>
  <c r="Z15" i="64"/>
  <c r="N79" i="66"/>
  <c r="L79" i="66"/>
  <c r="N91" i="66"/>
  <c r="L91" i="66"/>
  <c r="N99" i="67"/>
  <c r="L99" i="67"/>
  <c r="L96" i="64"/>
  <c r="N96" i="64"/>
  <c r="Z53" i="65"/>
  <c r="E99" i="65"/>
  <c r="AA52" i="64"/>
  <c r="AC52" i="64" s="1"/>
  <c r="D52" i="64" s="1"/>
  <c r="I73" i="63"/>
  <c r="J73" i="63" s="1"/>
  <c r="Q11" i="63" s="1"/>
  <c r="X11" i="63"/>
  <c r="K73" i="63" s="1"/>
  <c r="I86" i="63"/>
  <c r="J86" i="63" s="1"/>
  <c r="Q40" i="63" s="1"/>
  <c r="X40" i="63"/>
  <c r="K86" i="63" s="1"/>
  <c r="L96" i="63"/>
  <c r="X20" i="64"/>
  <c r="K82" i="64" s="1"/>
  <c r="I82" i="64"/>
  <c r="J82" i="64" s="1"/>
  <c r="Q20" i="64" s="1"/>
  <c r="N85" i="64"/>
  <c r="L85" i="64"/>
  <c r="N87" i="64"/>
  <c r="L87" i="64"/>
  <c r="N95" i="64"/>
  <c r="L95" i="64"/>
  <c r="N99" i="64"/>
  <c r="L99" i="64"/>
  <c r="I69" i="64"/>
  <c r="E75" i="64"/>
  <c r="I88" i="64"/>
  <c r="J88" i="64" s="1"/>
  <c r="Q42" i="64" s="1"/>
  <c r="L91" i="65"/>
  <c r="N91" i="65"/>
  <c r="N72" i="66"/>
  <c r="N87" i="66"/>
  <c r="L87" i="66"/>
  <c r="X12" i="63"/>
  <c r="K74" i="63" s="1"/>
  <c r="X14" i="63"/>
  <c r="K76" i="63" s="1"/>
  <c r="X42" i="63"/>
  <c r="K88" i="63" s="1"/>
  <c r="I90" i="63"/>
  <c r="J90" i="63" s="1"/>
  <c r="Q44" i="63" s="1"/>
  <c r="X44" i="63"/>
  <c r="K90" i="63" s="1"/>
  <c r="Z48" i="63"/>
  <c r="L78" i="63"/>
  <c r="E78" i="63" s="1"/>
  <c r="I73" i="64"/>
  <c r="J73" i="64" s="1"/>
  <c r="Q11" i="64" s="1"/>
  <c r="N77" i="64"/>
  <c r="N78" i="65"/>
  <c r="L78" i="65"/>
  <c r="N83" i="66"/>
  <c r="L83" i="66"/>
  <c r="I96" i="63"/>
  <c r="J96" i="63" s="1"/>
  <c r="Q50" i="63" s="1"/>
  <c r="X7" i="66"/>
  <c r="K69" i="66" s="1"/>
  <c r="I69" i="66"/>
  <c r="J69" i="66" s="1"/>
  <c r="Q7" i="66" s="1"/>
  <c r="I81" i="66"/>
  <c r="J81" i="66" s="1"/>
  <c r="Q19" i="66" s="1"/>
  <c r="X19" i="66"/>
  <c r="K81" i="66" s="1"/>
  <c r="I94" i="66"/>
  <c r="J94" i="66" s="1"/>
  <c r="Q48" i="66" s="1"/>
  <c r="X48" i="66"/>
  <c r="K94" i="66" s="1"/>
  <c r="N96" i="66"/>
  <c r="L96" i="66"/>
  <c r="I75" i="65"/>
  <c r="J75" i="65" s="1"/>
  <c r="Q13" i="65" s="1"/>
  <c r="X13" i="65"/>
  <c r="K75" i="65" s="1"/>
  <c r="I96" i="65"/>
  <c r="J96" i="65" s="1"/>
  <c r="Q50" i="65" s="1"/>
  <c r="X50" i="65"/>
  <c r="K96" i="65" s="1"/>
  <c r="E79" i="65"/>
  <c r="L82" i="65"/>
  <c r="L94" i="65"/>
  <c r="I97" i="65"/>
  <c r="J97" i="65" s="1"/>
  <c r="Q51" i="65" s="1"/>
  <c r="N68" i="66"/>
  <c r="N80" i="66"/>
  <c r="L80" i="66"/>
  <c r="L74" i="67"/>
  <c r="I77" i="63"/>
  <c r="J77" i="63" s="1"/>
  <c r="Q15" i="63" s="1"/>
  <c r="I79" i="64"/>
  <c r="J79" i="64" s="1"/>
  <c r="Q17" i="64" s="1"/>
  <c r="I74" i="65"/>
  <c r="J74" i="65" s="1"/>
  <c r="Q12" i="65" s="1"/>
  <c r="K74" i="65"/>
  <c r="I84" i="65"/>
  <c r="J84" i="65" s="1"/>
  <c r="Q38" i="65" s="1"/>
  <c r="X38" i="65"/>
  <c r="K84" i="65" s="1"/>
  <c r="X40" i="65"/>
  <c r="K86" i="65" s="1"/>
  <c r="I86" i="65"/>
  <c r="J86" i="65" s="1"/>
  <c r="Q40" i="65" s="1"/>
  <c r="I88" i="65"/>
  <c r="J88" i="65" s="1"/>
  <c r="Q42" i="65" s="1"/>
  <c r="X42" i="65"/>
  <c r="K88" i="65" s="1"/>
  <c r="X44" i="65"/>
  <c r="K90" i="65" s="1"/>
  <c r="I90" i="65"/>
  <c r="J90" i="65" s="1"/>
  <c r="Q44" i="65" s="1"/>
  <c r="N73" i="65"/>
  <c r="X15" i="66"/>
  <c r="K77" i="66" s="1"/>
  <c r="I77" i="66"/>
  <c r="J77" i="66" s="1"/>
  <c r="Q15" i="66" s="1"/>
  <c r="L89" i="67"/>
  <c r="N89" i="67"/>
  <c r="X9" i="65"/>
  <c r="K71" i="65" s="1"/>
  <c r="L70" i="65" s="1"/>
  <c r="Z8" i="65" s="1"/>
  <c r="I71" i="65"/>
  <c r="J71" i="65" s="1"/>
  <c r="Q9" i="65" s="1"/>
  <c r="I83" i="65"/>
  <c r="J83" i="65" s="1"/>
  <c r="Q21" i="65" s="1"/>
  <c r="X21" i="65"/>
  <c r="K83" i="65" s="1"/>
  <c r="N76" i="66"/>
  <c r="L76" i="66"/>
  <c r="E97" i="66"/>
  <c r="Z51" i="66"/>
  <c r="E89" i="66"/>
  <c r="Z43" i="66"/>
  <c r="I76" i="67"/>
  <c r="J76" i="67" s="1"/>
  <c r="Q14" i="67" s="1"/>
  <c r="X14" i="67"/>
  <c r="K76" i="67" s="1"/>
  <c r="L85" i="67"/>
  <c r="N85" i="67"/>
  <c r="X10" i="68"/>
  <c r="K72" i="68" s="1"/>
  <c r="I72" i="68"/>
  <c r="J72" i="68" s="1"/>
  <c r="Q10" i="68" s="1"/>
  <c r="X10" i="64"/>
  <c r="K72" i="64" s="1"/>
  <c r="X46" i="64"/>
  <c r="K92" i="64" s="1"/>
  <c r="E73" i="65"/>
  <c r="Z11" i="65"/>
  <c r="X18" i="65"/>
  <c r="K80" i="65" s="1"/>
  <c r="I80" i="65"/>
  <c r="J80" i="65" s="1"/>
  <c r="Q18" i="65" s="1"/>
  <c r="N92" i="66"/>
  <c r="L92" i="66"/>
  <c r="E85" i="66"/>
  <c r="Z39" i="66"/>
  <c r="L96" i="68"/>
  <c r="N96" i="68"/>
  <c r="E97" i="65"/>
  <c r="Z51" i="65"/>
  <c r="N79" i="65"/>
  <c r="N93" i="65"/>
  <c r="N84" i="66"/>
  <c r="L84" i="66"/>
  <c r="I86" i="66"/>
  <c r="J86" i="66" s="1"/>
  <c r="Q40" i="66" s="1"/>
  <c r="X40" i="66"/>
  <c r="K86" i="66" s="1"/>
  <c r="I90" i="66"/>
  <c r="J90" i="66" s="1"/>
  <c r="Q44" i="66" s="1"/>
  <c r="X44" i="66"/>
  <c r="K90" i="66" s="1"/>
  <c r="I93" i="66"/>
  <c r="J93" i="66" s="1"/>
  <c r="Q47" i="66" s="1"/>
  <c r="X47" i="66"/>
  <c r="K93" i="66" s="1"/>
  <c r="N95" i="66"/>
  <c r="L95" i="66"/>
  <c r="N95" i="67"/>
  <c r="L95" i="67"/>
  <c r="I96" i="68"/>
  <c r="J96" i="68" s="1"/>
  <c r="Q50" i="68" s="1"/>
  <c r="I70" i="65"/>
  <c r="J70" i="65" s="1"/>
  <c r="Q8" i="65" s="1"/>
  <c r="E75" i="67"/>
  <c r="Z13" i="67"/>
  <c r="I84" i="67"/>
  <c r="J84" i="67" s="1"/>
  <c r="Q38" i="67" s="1"/>
  <c r="X38" i="67"/>
  <c r="K84" i="67" s="1"/>
  <c r="I88" i="67"/>
  <c r="J88" i="67" s="1"/>
  <c r="Q42" i="67" s="1"/>
  <c r="X42" i="67"/>
  <c r="K88" i="67" s="1"/>
  <c r="L78" i="67"/>
  <c r="N92" i="67"/>
  <c r="L92" i="67"/>
  <c r="I71" i="68"/>
  <c r="J71" i="68" s="1"/>
  <c r="Q9" i="68" s="1"/>
  <c r="X9" i="68"/>
  <c r="K71" i="68" s="1"/>
  <c r="N77" i="68"/>
  <c r="L77" i="68"/>
  <c r="I97" i="66"/>
  <c r="J97" i="66" s="1"/>
  <c r="Q51" i="66" s="1"/>
  <c r="X10" i="67"/>
  <c r="K72" i="67" s="1"/>
  <c r="I72" i="67"/>
  <c r="E86" i="67"/>
  <c r="Z40" i="67"/>
  <c r="I90" i="67"/>
  <c r="J90" i="67" s="1"/>
  <c r="Q44" i="67" s="1"/>
  <c r="X44" i="67"/>
  <c r="K90" i="67" s="1"/>
  <c r="I98" i="67"/>
  <c r="J98" i="67" s="1"/>
  <c r="Q52" i="67" s="1"/>
  <c r="X52" i="67"/>
  <c r="K98" i="67" s="1"/>
  <c r="N71" i="67"/>
  <c r="N86" i="67"/>
  <c r="I97" i="67"/>
  <c r="J97" i="67" s="1"/>
  <c r="Q51" i="67" s="1"/>
  <c r="X14" i="68"/>
  <c r="K76" i="68" s="1"/>
  <c r="I76" i="68"/>
  <c r="J76" i="68" s="1"/>
  <c r="Q14" i="68" s="1"/>
  <c r="N89" i="69"/>
  <c r="L89" i="69"/>
  <c r="I79" i="65"/>
  <c r="J79" i="65" s="1"/>
  <c r="Q17" i="65" s="1"/>
  <c r="I68" i="67"/>
  <c r="X6" i="67"/>
  <c r="K68" i="67" s="1"/>
  <c r="I69" i="67"/>
  <c r="J69" i="67" s="1"/>
  <c r="Q7" i="67" s="1"/>
  <c r="X7" i="67"/>
  <c r="K69" i="67" s="1"/>
  <c r="E83" i="67"/>
  <c r="Z21" i="67"/>
  <c r="L82" i="67"/>
  <c r="N94" i="67"/>
  <c r="X41" i="68"/>
  <c r="K87" i="68" s="1"/>
  <c r="I87" i="68"/>
  <c r="J87" i="68" s="1"/>
  <c r="Q41" i="68" s="1"/>
  <c r="L87" i="69"/>
  <c r="N87" i="69"/>
  <c r="E71" i="67"/>
  <c r="Z9" i="67"/>
  <c r="X18" i="67"/>
  <c r="K80" i="67" s="1"/>
  <c r="I80" i="67"/>
  <c r="J80" i="67" s="1"/>
  <c r="Q18" i="67" s="1"/>
  <c r="N96" i="67"/>
  <c r="L96" i="67"/>
  <c r="Z45" i="67"/>
  <c r="E91" i="67"/>
  <c r="I69" i="68"/>
  <c r="J69" i="68" s="1"/>
  <c r="Q7" i="68" s="1"/>
  <c r="X7" i="68"/>
  <c r="K69" i="68" s="1"/>
  <c r="L82" i="68"/>
  <c r="N82" i="68"/>
  <c r="N83" i="68"/>
  <c r="L83" i="68"/>
  <c r="X39" i="68"/>
  <c r="K85" i="68" s="1"/>
  <c r="I85" i="68"/>
  <c r="J85" i="68" s="1"/>
  <c r="Q39" i="68" s="1"/>
  <c r="X7" i="70"/>
  <c r="K69" i="70" s="1"/>
  <c r="I69" i="70"/>
  <c r="X46" i="65"/>
  <c r="K92" i="65" s="1"/>
  <c r="L70" i="67"/>
  <c r="X52" i="66"/>
  <c r="K98" i="66" s="1"/>
  <c r="I77" i="67"/>
  <c r="J77" i="67" s="1"/>
  <c r="Q15" i="67" s="1"/>
  <c r="X15" i="67"/>
  <c r="K77" i="67" s="1"/>
  <c r="E79" i="67"/>
  <c r="Z17" i="67"/>
  <c r="N87" i="67"/>
  <c r="L87" i="67"/>
  <c r="I93" i="67"/>
  <c r="J93" i="67" s="1"/>
  <c r="Q47" i="67" s="1"/>
  <c r="X47" i="67"/>
  <c r="K93" i="67" s="1"/>
  <c r="L97" i="67"/>
  <c r="N97" i="67"/>
  <c r="N79" i="67"/>
  <c r="X6" i="68"/>
  <c r="K68" i="68" s="1"/>
  <c r="I68" i="68"/>
  <c r="J68" i="68" s="1"/>
  <c r="Q6" i="68" s="1"/>
  <c r="I80" i="68"/>
  <c r="J80" i="68" s="1"/>
  <c r="Q18" i="68" s="1"/>
  <c r="X18" i="68"/>
  <c r="K80" i="68" s="1"/>
  <c r="L75" i="68"/>
  <c r="I79" i="68"/>
  <c r="J79" i="68" s="1"/>
  <c r="Q17" i="68" s="1"/>
  <c r="X17" i="68"/>
  <c r="K79" i="68" s="1"/>
  <c r="I88" i="68"/>
  <c r="J88" i="68" s="1"/>
  <c r="Q42" i="68" s="1"/>
  <c r="X42" i="68"/>
  <c r="K88" i="68" s="1"/>
  <c r="N78" i="68"/>
  <c r="E92" i="68"/>
  <c r="Z46" i="68"/>
  <c r="E94" i="68"/>
  <c r="Z48" i="68"/>
  <c r="N73" i="69"/>
  <c r="L73" i="69"/>
  <c r="N97" i="69"/>
  <c r="L97" i="69"/>
  <c r="I94" i="67"/>
  <c r="J94" i="67" s="1"/>
  <c r="Q48" i="67" s="1"/>
  <c r="E78" i="68"/>
  <c r="Z16" i="68"/>
  <c r="L86" i="68"/>
  <c r="N86" i="68"/>
  <c r="N95" i="68"/>
  <c r="L79" i="69"/>
  <c r="N79" i="69"/>
  <c r="N73" i="68"/>
  <c r="L73" i="68"/>
  <c r="L74" i="68"/>
  <c r="N74" i="68"/>
  <c r="X11" i="67"/>
  <c r="K73" i="67" s="1"/>
  <c r="X19" i="67"/>
  <c r="K81" i="67" s="1"/>
  <c r="L89" i="68"/>
  <c r="N77" i="69"/>
  <c r="L77" i="69"/>
  <c r="N95" i="69"/>
  <c r="L95" i="69"/>
  <c r="X45" i="68"/>
  <c r="K91" i="68" s="1"/>
  <c r="I91" i="68"/>
  <c r="J91" i="68" s="1"/>
  <c r="Q45" i="68" s="1"/>
  <c r="X53" i="68"/>
  <c r="K99" i="68" s="1"/>
  <c r="I99" i="68"/>
  <c r="J99" i="68" s="1"/>
  <c r="Q53" i="68" s="1"/>
  <c r="E90" i="68"/>
  <c r="N84" i="69"/>
  <c r="L80" i="70"/>
  <c r="N80" i="70"/>
  <c r="X52" i="68"/>
  <c r="K98" i="68" s="1"/>
  <c r="I98" i="68"/>
  <c r="J98" i="68" s="1"/>
  <c r="Q52" i="68" s="1"/>
  <c r="L97" i="68"/>
  <c r="X40" i="69"/>
  <c r="K86" i="69" s="1"/>
  <c r="I86" i="69"/>
  <c r="J86" i="69" s="1"/>
  <c r="Q40" i="69" s="1"/>
  <c r="X12" i="70"/>
  <c r="K74" i="70" s="1"/>
  <c r="I74" i="70"/>
  <c r="J74" i="70" s="1"/>
  <c r="Q12" i="70" s="1"/>
  <c r="X19" i="68"/>
  <c r="K81" i="68" s="1"/>
  <c r="Z38" i="69"/>
  <c r="I88" i="69"/>
  <c r="J88" i="69" s="1"/>
  <c r="Q42" i="69" s="1"/>
  <c r="X42" i="69"/>
  <c r="K88" i="69" s="1"/>
  <c r="X46" i="69"/>
  <c r="K92" i="69" s="1"/>
  <c r="N96" i="69"/>
  <c r="L96" i="69"/>
  <c r="I98" i="70"/>
  <c r="J98" i="70" s="1"/>
  <c r="Q52" i="70" s="1"/>
  <c r="X52" i="70"/>
  <c r="K98" i="70" s="1"/>
  <c r="E85" i="71"/>
  <c r="Z39" i="71"/>
  <c r="X13" i="69"/>
  <c r="K75" i="69" s="1"/>
  <c r="I75" i="69"/>
  <c r="J75" i="69" s="1"/>
  <c r="Q13" i="69" s="1"/>
  <c r="X19" i="69"/>
  <c r="K81" i="69" s="1"/>
  <c r="I81" i="69"/>
  <c r="J81" i="69" s="1"/>
  <c r="Q19" i="69" s="1"/>
  <c r="L82" i="69"/>
  <c r="N82" i="69"/>
  <c r="L93" i="68"/>
  <c r="N74" i="69"/>
  <c r="L74" i="69"/>
  <c r="X18" i="69"/>
  <c r="K80" i="69" s="1"/>
  <c r="I80" i="69"/>
  <c r="J80" i="69" s="1"/>
  <c r="Q18" i="69" s="1"/>
  <c r="N83" i="69"/>
  <c r="L83" i="69"/>
  <c r="L76" i="69"/>
  <c r="N69" i="69"/>
  <c r="I72" i="69"/>
  <c r="J72" i="69" s="1"/>
  <c r="Q10" i="69" s="1"/>
  <c r="X10" i="69"/>
  <c r="K72" i="69" s="1"/>
  <c r="X16" i="69"/>
  <c r="K78" i="69" s="1"/>
  <c r="N87" i="70"/>
  <c r="L87" i="70"/>
  <c r="I77" i="71"/>
  <c r="J77" i="71" s="1"/>
  <c r="Q15" i="71" s="1"/>
  <c r="X15" i="71"/>
  <c r="K77" i="71" s="1"/>
  <c r="N68" i="70"/>
  <c r="L68" i="70"/>
  <c r="N78" i="70"/>
  <c r="L78" i="70"/>
  <c r="Z50" i="71"/>
  <c r="E96" i="71"/>
  <c r="I91" i="69"/>
  <c r="J91" i="69" s="1"/>
  <c r="Q45" i="69" s="1"/>
  <c r="X45" i="69"/>
  <c r="K91" i="69" s="1"/>
  <c r="I99" i="69"/>
  <c r="J99" i="69" s="1"/>
  <c r="Q53" i="69" s="1"/>
  <c r="X53" i="69"/>
  <c r="K99" i="69" s="1"/>
  <c r="I74" i="69"/>
  <c r="J74" i="69" s="1"/>
  <c r="Q12" i="69" s="1"/>
  <c r="N70" i="70"/>
  <c r="X10" i="70"/>
  <c r="K72" i="70" s="1"/>
  <c r="L92" i="70"/>
  <c r="N92" i="70"/>
  <c r="L86" i="70"/>
  <c r="N81" i="71"/>
  <c r="L81" i="71"/>
  <c r="I94" i="69"/>
  <c r="J94" i="69" s="1"/>
  <c r="Q48" i="69" s="1"/>
  <c r="X48" i="69"/>
  <c r="K94" i="69" s="1"/>
  <c r="N98" i="69"/>
  <c r="N90" i="70"/>
  <c r="L90" i="70"/>
  <c r="N79" i="70"/>
  <c r="L79" i="70"/>
  <c r="N97" i="71"/>
  <c r="L97" i="71"/>
  <c r="L85" i="69"/>
  <c r="I75" i="70"/>
  <c r="J75" i="70" s="1"/>
  <c r="Q13" i="70" s="1"/>
  <c r="X13" i="70"/>
  <c r="K75" i="70" s="1"/>
  <c r="N83" i="70"/>
  <c r="L83" i="70"/>
  <c r="I90" i="69"/>
  <c r="J90" i="69" s="1"/>
  <c r="Q44" i="69" s="1"/>
  <c r="X44" i="69"/>
  <c r="K90" i="69" s="1"/>
  <c r="E98" i="69"/>
  <c r="Z52" i="69"/>
  <c r="L96" i="70"/>
  <c r="N96" i="70"/>
  <c r="I77" i="70"/>
  <c r="J77" i="70" s="1"/>
  <c r="Q15" i="70" s="1"/>
  <c r="X15" i="70"/>
  <c r="K77" i="70" s="1"/>
  <c r="L84" i="70"/>
  <c r="N84" i="70"/>
  <c r="I89" i="70"/>
  <c r="J89" i="70" s="1"/>
  <c r="Q43" i="70" s="1"/>
  <c r="X43" i="70"/>
  <c r="K89" i="70" s="1"/>
  <c r="I95" i="70"/>
  <c r="J95" i="70" s="1"/>
  <c r="Q49" i="70" s="1"/>
  <c r="X49" i="70"/>
  <c r="K95" i="70" s="1"/>
  <c r="N89" i="71"/>
  <c r="L89" i="71"/>
  <c r="N76" i="70"/>
  <c r="L76" i="70"/>
  <c r="I82" i="70"/>
  <c r="J82" i="70" s="1"/>
  <c r="Q20" i="70" s="1"/>
  <c r="X20" i="70"/>
  <c r="K82" i="70" s="1"/>
  <c r="I75" i="71"/>
  <c r="J75" i="71" s="1"/>
  <c r="Q13" i="71" s="1"/>
  <c r="X13" i="71"/>
  <c r="K75" i="71" s="1"/>
  <c r="X47" i="69"/>
  <c r="K93" i="69" s="1"/>
  <c r="X11" i="70"/>
  <c r="K73" i="70" s="1"/>
  <c r="X19" i="70"/>
  <c r="K81" i="70" s="1"/>
  <c r="N91" i="70"/>
  <c r="L91" i="70"/>
  <c r="N68" i="71"/>
  <c r="N73" i="71"/>
  <c r="L73" i="71"/>
  <c r="Z42" i="71"/>
  <c r="E88" i="71"/>
  <c r="N90" i="71"/>
  <c r="L90" i="71"/>
  <c r="N94" i="71"/>
  <c r="L94" i="71"/>
  <c r="I85" i="70"/>
  <c r="J85" i="70" s="1"/>
  <c r="Q39" i="70" s="1"/>
  <c r="X39" i="70"/>
  <c r="K85" i="70" s="1"/>
  <c r="L88" i="70"/>
  <c r="N88" i="70"/>
  <c r="L93" i="70"/>
  <c r="N78" i="71"/>
  <c r="L78" i="71"/>
  <c r="L84" i="71"/>
  <c r="N84" i="71"/>
  <c r="N86" i="71"/>
  <c r="L86" i="71"/>
  <c r="N88" i="71"/>
  <c r="N94" i="70"/>
  <c r="L94" i="70"/>
  <c r="N99" i="70"/>
  <c r="L99" i="70"/>
  <c r="I68" i="70"/>
  <c r="J68" i="70" s="1"/>
  <c r="Q6" i="70" s="1"/>
  <c r="X53" i="71"/>
  <c r="K99" i="71" s="1"/>
  <c r="I99" i="71"/>
  <c r="J99" i="71" s="1"/>
  <c r="Q53" i="71" s="1"/>
  <c r="N74" i="71"/>
  <c r="L74" i="71"/>
  <c r="AA46" i="71"/>
  <c r="AB46" i="71" s="1"/>
  <c r="C46" i="71" s="1"/>
  <c r="N80" i="71"/>
  <c r="N82" i="71"/>
  <c r="L82" i="71"/>
  <c r="N83" i="71"/>
  <c r="L83" i="71"/>
  <c r="I70" i="71"/>
  <c r="J70" i="71" s="1"/>
  <c r="Q8" i="71" s="1"/>
  <c r="N76" i="71"/>
  <c r="I98" i="71"/>
  <c r="J98" i="71" s="1"/>
  <c r="Q52" i="71" s="1"/>
  <c r="X51" i="70"/>
  <c r="K97" i="70" s="1"/>
  <c r="N70" i="71"/>
  <c r="L70" i="71"/>
  <c r="N95" i="71"/>
  <c r="L95" i="71"/>
  <c r="N92" i="71"/>
  <c r="I69" i="71"/>
  <c r="J69" i="71" s="1"/>
  <c r="Q7" i="71" s="1"/>
  <c r="X7" i="71"/>
  <c r="K69" i="71" s="1"/>
  <c r="Z18" i="71"/>
  <c r="X45" i="71"/>
  <c r="K91" i="71" s="1"/>
  <c r="I91" i="71"/>
  <c r="J91" i="71" s="1"/>
  <c r="Q45" i="71" s="1"/>
  <c r="N98" i="71"/>
  <c r="L98" i="71"/>
  <c r="N79" i="71"/>
  <c r="L79" i="71"/>
  <c r="X41" i="71"/>
  <c r="K87" i="71" s="1"/>
  <c r="I87" i="71"/>
  <c r="J87" i="71" s="1"/>
  <c r="Q41" i="71" s="1"/>
  <c r="I72" i="71"/>
  <c r="J72" i="71" s="1"/>
  <c r="Q10" i="71" s="1"/>
  <c r="I80" i="71"/>
  <c r="J80" i="71" s="1"/>
  <c r="Q18" i="71" s="1"/>
  <c r="X47" i="71"/>
  <c r="K93" i="71" s="1"/>
  <c r="L68" i="71" l="1"/>
  <c r="Z6" i="71" s="1"/>
  <c r="J72" i="67"/>
  <c r="Q10" i="67" s="1"/>
  <c r="L74" i="64"/>
  <c r="E74" i="64" s="1"/>
  <c r="L73" i="64"/>
  <c r="J71" i="64"/>
  <c r="Q9" i="64" s="1"/>
  <c r="J69" i="64"/>
  <c r="Q7" i="64" s="1"/>
  <c r="J72" i="64"/>
  <c r="Q10" i="64" s="1"/>
  <c r="L71" i="64"/>
  <c r="Z9" i="64" s="1"/>
  <c r="N71" i="64"/>
  <c r="L69" i="64"/>
  <c r="J68" i="64"/>
  <c r="Q6" i="64" s="1"/>
  <c r="L69" i="65"/>
  <c r="E69" i="65" s="1"/>
  <c r="E70" i="65"/>
  <c r="J69" i="65"/>
  <c r="Q7" i="65" s="1"/>
  <c r="J68" i="65"/>
  <c r="Q6" i="65" s="1"/>
  <c r="AC47" i="65"/>
  <c r="D47" i="65" s="1"/>
  <c r="AB47" i="65"/>
  <c r="C47" i="65" s="1"/>
  <c r="N68" i="65"/>
  <c r="L68" i="65"/>
  <c r="J68" i="67"/>
  <c r="Q6" i="67" s="1"/>
  <c r="AB48" i="67"/>
  <c r="C48" i="67" s="1"/>
  <c r="J73" i="66"/>
  <c r="Q11" i="66" s="1"/>
  <c r="Z12" i="66"/>
  <c r="L68" i="66"/>
  <c r="Z6" i="66" s="1"/>
  <c r="J72" i="66"/>
  <c r="Q10" i="66" s="1"/>
  <c r="J68" i="66"/>
  <c r="Q6" i="66" s="1"/>
  <c r="J70" i="66"/>
  <c r="Q8" i="66" s="1"/>
  <c r="N70" i="66"/>
  <c r="L70" i="66"/>
  <c r="L71" i="71"/>
  <c r="E71" i="71" s="1"/>
  <c r="L72" i="71"/>
  <c r="Z10" i="71" s="1"/>
  <c r="N71" i="70"/>
  <c r="L71" i="70"/>
  <c r="L70" i="70"/>
  <c r="Z8" i="70" s="1"/>
  <c r="J69" i="70"/>
  <c r="Q7" i="70" s="1"/>
  <c r="L75" i="63"/>
  <c r="E75" i="63" s="1"/>
  <c r="N75" i="63"/>
  <c r="L70" i="63"/>
  <c r="E70" i="63" s="1"/>
  <c r="L69" i="63"/>
  <c r="N69" i="63"/>
  <c r="N68" i="63"/>
  <c r="L68" i="63"/>
  <c r="L77" i="62"/>
  <c r="E77" i="62" s="1"/>
  <c r="L73" i="62"/>
  <c r="E73" i="62" s="1"/>
  <c r="L72" i="62"/>
  <c r="E72" i="62" s="1"/>
  <c r="L71" i="62"/>
  <c r="N72" i="62"/>
  <c r="L70" i="62"/>
  <c r="J68" i="62"/>
  <c r="Q6" i="62" s="1"/>
  <c r="J69" i="62"/>
  <c r="Q7" i="62" s="1"/>
  <c r="J70" i="62"/>
  <c r="Q8" i="62" s="1"/>
  <c r="N70" i="62"/>
  <c r="L69" i="62"/>
  <c r="Z7" i="62" s="1"/>
  <c r="J71" i="69"/>
  <c r="Q9" i="69" s="1"/>
  <c r="L71" i="69"/>
  <c r="Z9" i="69" s="1"/>
  <c r="J69" i="69"/>
  <c r="Q7" i="69" s="1"/>
  <c r="J70" i="69"/>
  <c r="Q8" i="69" s="1"/>
  <c r="N71" i="69"/>
  <c r="L70" i="69"/>
  <c r="E70" i="69" s="1"/>
  <c r="L68" i="69"/>
  <c r="E68" i="69" s="1"/>
  <c r="L69" i="69"/>
  <c r="Z7" i="69" s="1"/>
  <c r="J70" i="68"/>
  <c r="Q8" i="68" s="1"/>
  <c r="L70" i="68"/>
  <c r="N70" i="68"/>
  <c r="AB53" i="66"/>
  <c r="C53" i="66" s="1"/>
  <c r="AB52" i="64"/>
  <c r="C52" i="64" s="1"/>
  <c r="AB49" i="68"/>
  <c r="C49" i="68" s="1"/>
  <c r="N91" i="71"/>
  <c r="L91" i="71"/>
  <c r="L91" i="69"/>
  <c r="N91" i="69"/>
  <c r="E87" i="67"/>
  <c r="Z41" i="67"/>
  <c r="E78" i="67"/>
  <c r="Z16" i="67"/>
  <c r="E92" i="66"/>
  <c r="Z46" i="66"/>
  <c r="N72" i="64"/>
  <c r="L72" i="64"/>
  <c r="L83" i="65"/>
  <c r="N83" i="65"/>
  <c r="N86" i="65"/>
  <c r="L86" i="65"/>
  <c r="E80" i="66"/>
  <c r="Z18" i="66"/>
  <c r="N94" i="66"/>
  <c r="L94" i="66"/>
  <c r="N76" i="63"/>
  <c r="L76" i="63"/>
  <c r="E95" i="64"/>
  <c r="Z49" i="64"/>
  <c r="Z50" i="63"/>
  <c r="E96" i="63"/>
  <c r="N97" i="62"/>
  <c r="L97" i="62"/>
  <c r="L97" i="63"/>
  <c r="N97" i="63"/>
  <c r="N68" i="64"/>
  <c r="L68" i="64"/>
  <c r="AA45" i="63"/>
  <c r="AB45" i="63" s="1"/>
  <c r="C45" i="63" s="1"/>
  <c r="N75" i="62"/>
  <c r="L75" i="62"/>
  <c r="N86" i="64"/>
  <c r="L86" i="64"/>
  <c r="L93" i="63"/>
  <c r="N93" i="63"/>
  <c r="N97" i="70"/>
  <c r="L97" i="70"/>
  <c r="N75" i="71"/>
  <c r="L75" i="71"/>
  <c r="N95" i="70"/>
  <c r="L95" i="70"/>
  <c r="N75" i="70"/>
  <c r="L75" i="70"/>
  <c r="E92" i="70"/>
  <c r="Z46" i="70"/>
  <c r="N92" i="69"/>
  <c r="L92" i="69"/>
  <c r="L86" i="69"/>
  <c r="N86" i="69"/>
  <c r="E89" i="68"/>
  <c r="Z43" i="68"/>
  <c r="E79" i="69"/>
  <c r="Z17" i="69"/>
  <c r="N69" i="68"/>
  <c r="L69" i="68"/>
  <c r="N98" i="67"/>
  <c r="L98" i="67"/>
  <c r="N88" i="67"/>
  <c r="L88" i="67"/>
  <c r="E95" i="67"/>
  <c r="Z49" i="67"/>
  <c r="N86" i="66"/>
  <c r="L86" i="66"/>
  <c r="N84" i="65"/>
  <c r="L84" i="65"/>
  <c r="Z21" i="66"/>
  <c r="E83" i="66"/>
  <c r="N74" i="63"/>
  <c r="L74" i="63"/>
  <c r="E79" i="66"/>
  <c r="Z17" i="66"/>
  <c r="N92" i="63"/>
  <c r="L92" i="63"/>
  <c r="L84" i="62"/>
  <c r="N84" i="62"/>
  <c r="N95" i="62"/>
  <c r="L95" i="62"/>
  <c r="E76" i="65"/>
  <c r="Z14" i="65"/>
  <c r="L84" i="64"/>
  <c r="N84" i="64"/>
  <c r="E79" i="62"/>
  <c r="Z17" i="62"/>
  <c r="E91" i="64"/>
  <c r="Z45" i="64"/>
  <c r="Z44" i="62"/>
  <c r="E90" i="62"/>
  <c r="N93" i="69"/>
  <c r="L93" i="69"/>
  <c r="N77" i="71"/>
  <c r="L77" i="71"/>
  <c r="N80" i="67"/>
  <c r="L80" i="67"/>
  <c r="N69" i="71"/>
  <c r="L69" i="71"/>
  <c r="Z48" i="71"/>
  <c r="E94" i="71"/>
  <c r="E97" i="68"/>
  <c r="Z51" i="68"/>
  <c r="AA46" i="68"/>
  <c r="AC46" i="68" s="1"/>
  <c r="D46" i="68" s="1"/>
  <c r="E77" i="68"/>
  <c r="Z15" i="68"/>
  <c r="L72" i="68"/>
  <c r="N72" i="68"/>
  <c r="L81" i="66"/>
  <c r="N81" i="66"/>
  <c r="L87" i="63"/>
  <c r="N87" i="63"/>
  <c r="E80" i="62"/>
  <c r="Z18" i="62"/>
  <c r="N82" i="70"/>
  <c r="L82" i="70"/>
  <c r="AA52" i="69"/>
  <c r="AC52" i="69" s="1"/>
  <c r="D52" i="69" s="1"/>
  <c r="N90" i="67"/>
  <c r="L90" i="67"/>
  <c r="Z38" i="66"/>
  <c r="E84" i="66"/>
  <c r="L71" i="65"/>
  <c r="N71" i="65"/>
  <c r="N74" i="65"/>
  <c r="L74" i="65"/>
  <c r="E78" i="65"/>
  <c r="Z16" i="65"/>
  <c r="N86" i="63"/>
  <c r="L86" i="63"/>
  <c r="N85" i="62"/>
  <c r="L85" i="62"/>
  <c r="L73" i="66"/>
  <c r="N73" i="66"/>
  <c r="N68" i="62"/>
  <c r="L68" i="62"/>
  <c r="Z49" i="65"/>
  <c r="E95" i="65"/>
  <c r="E82" i="66"/>
  <c r="Z20" i="66"/>
  <c r="N90" i="64"/>
  <c r="L90" i="64"/>
  <c r="E81" i="64"/>
  <c r="Z19" i="64"/>
  <c r="E91" i="62"/>
  <c r="Z45" i="62"/>
  <c r="N92" i="65"/>
  <c r="L92" i="65"/>
  <c r="Z38" i="71"/>
  <c r="E84" i="71"/>
  <c r="N99" i="68"/>
  <c r="L99" i="68"/>
  <c r="N84" i="67"/>
  <c r="L84" i="67"/>
  <c r="E91" i="70"/>
  <c r="Z45" i="70"/>
  <c r="E83" i="69"/>
  <c r="Z21" i="69"/>
  <c r="Z11" i="69"/>
  <c r="E73" i="69"/>
  <c r="N71" i="68"/>
  <c r="L71" i="68"/>
  <c r="E85" i="67"/>
  <c r="Z39" i="67"/>
  <c r="AA51" i="66"/>
  <c r="AC51" i="66" s="1"/>
  <c r="D51" i="66" s="1"/>
  <c r="L75" i="65"/>
  <c r="N75" i="65"/>
  <c r="AA48" i="63"/>
  <c r="AC48" i="63" s="1"/>
  <c r="D48" i="63" s="1"/>
  <c r="E85" i="64"/>
  <c r="Z39" i="64"/>
  <c r="E96" i="64"/>
  <c r="Z50" i="64"/>
  <c r="E70" i="64"/>
  <c r="Z8" i="64"/>
  <c r="Z42" i="66"/>
  <c r="E88" i="66"/>
  <c r="Z41" i="62"/>
  <c r="E87" i="62"/>
  <c r="E71" i="66"/>
  <c r="Z9" i="66"/>
  <c r="AB52" i="63"/>
  <c r="C52" i="63" s="1"/>
  <c r="E92" i="62"/>
  <c r="Z46" i="62"/>
  <c r="N85" i="70"/>
  <c r="L85" i="70"/>
  <c r="E90" i="70"/>
  <c r="Z44" i="70"/>
  <c r="AA48" i="68"/>
  <c r="AC48" i="68" s="1"/>
  <c r="D48" i="68" s="1"/>
  <c r="N72" i="67"/>
  <c r="L72" i="67"/>
  <c r="E99" i="70"/>
  <c r="Z53" i="70"/>
  <c r="N72" i="70"/>
  <c r="L72" i="70"/>
  <c r="N88" i="69"/>
  <c r="L88" i="69"/>
  <c r="E97" i="69"/>
  <c r="Z51" i="69"/>
  <c r="E89" i="69"/>
  <c r="Z43" i="69"/>
  <c r="AA51" i="65"/>
  <c r="AC51" i="65" s="1"/>
  <c r="D51" i="65" s="1"/>
  <c r="L76" i="62"/>
  <c r="N76" i="62"/>
  <c r="Z53" i="62"/>
  <c r="E99" i="62"/>
  <c r="E78" i="62"/>
  <c r="Z16" i="62"/>
  <c r="N89" i="70"/>
  <c r="L89" i="70"/>
  <c r="AA50" i="71"/>
  <c r="AC50" i="71" s="1"/>
  <c r="D50" i="71" s="1"/>
  <c r="Z48" i="70"/>
  <c r="E94" i="70"/>
  <c r="Z44" i="71"/>
  <c r="E90" i="71"/>
  <c r="E97" i="71"/>
  <c r="Z51" i="71"/>
  <c r="E70" i="70"/>
  <c r="E87" i="70"/>
  <c r="Z41" i="70"/>
  <c r="L91" i="68"/>
  <c r="N91" i="68"/>
  <c r="L77" i="67"/>
  <c r="N77" i="67"/>
  <c r="E87" i="69"/>
  <c r="Z41" i="69"/>
  <c r="N80" i="65"/>
  <c r="L80" i="65"/>
  <c r="N90" i="65"/>
  <c r="L90" i="65"/>
  <c r="E98" i="71"/>
  <c r="Z52" i="71"/>
  <c r="E95" i="71"/>
  <c r="Z49" i="71"/>
  <c r="AC46" i="71"/>
  <c r="D46" i="71" s="1"/>
  <c r="E74" i="71"/>
  <c r="Z12" i="71"/>
  <c r="E93" i="70"/>
  <c r="Z47" i="70"/>
  <c r="Z14" i="70"/>
  <c r="E76" i="70"/>
  <c r="L90" i="69"/>
  <c r="N90" i="69"/>
  <c r="Z19" i="71"/>
  <c r="E81" i="71"/>
  <c r="N98" i="70"/>
  <c r="L98" i="70"/>
  <c r="N81" i="68"/>
  <c r="L81" i="68"/>
  <c r="Z49" i="69"/>
  <c r="E95" i="69"/>
  <c r="Z12" i="68"/>
  <c r="E74" i="68"/>
  <c r="N88" i="68"/>
  <c r="L88" i="68"/>
  <c r="Z51" i="67"/>
  <c r="E97" i="67"/>
  <c r="Z21" i="68"/>
  <c r="E83" i="68"/>
  <c r="Z50" i="67"/>
  <c r="E96" i="67"/>
  <c r="L69" i="67"/>
  <c r="N69" i="67"/>
  <c r="L76" i="68"/>
  <c r="N76" i="68"/>
  <c r="L93" i="66"/>
  <c r="N93" i="66"/>
  <c r="E96" i="68"/>
  <c r="Z50" i="68"/>
  <c r="N76" i="67"/>
  <c r="L76" i="67"/>
  <c r="E89" i="67"/>
  <c r="Z43" i="67"/>
  <c r="N88" i="65"/>
  <c r="L88" i="65"/>
  <c r="E94" i="65"/>
  <c r="Z48" i="65"/>
  <c r="L69" i="66"/>
  <c r="N69" i="66"/>
  <c r="N90" i="63"/>
  <c r="L90" i="63"/>
  <c r="E87" i="66"/>
  <c r="Z41" i="66"/>
  <c r="L73" i="63"/>
  <c r="N73" i="63"/>
  <c r="E99" i="67"/>
  <c r="Z53" i="67"/>
  <c r="E77" i="65"/>
  <c r="Z15" i="65"/>
  <c r="AA52" i="65"/>
  <c r="AC52" i="65" s="1"/>
  <c r="D52" i="65" s="1"/>
  <c r="N97" i="64"/>
  <c r="L97" i="64"/>
  <c r="Z41" i="65"/>
  <c r="E87" i="65"/>
  <c r="AC52" i="62"/>
  <c r="D52" i="62" s="1"/>
  <c r="E82" i="71"/>
  <c r="Z20" i="71"/>
  <c r="Z11" i="71"/>
  <c r="E73" i="71"/>
  <c r="N81" i="69"/>
  <c r="L81" i="69"/>
  <c r="Z20" i="68"/>
  <c r="E82" i="68"/>
  <c r="L81" i="67"/>
  <c r="N81" i="67"/>
  <c r="N69" i="70"/>
  <c r="L69" i="70"/>
  <c r="E87" i="64"/>
  <c r="Z41" i="64"/>
  <c r="AA53" i="65"/>
  <c r="AB53" i="65" s="1"/>
  <c r="C53" i="65" s="1"/>
  <c r="L74" i="62"/>
  <c r="N74" i="62"/>
  <c r="E79" i="71"/>
  <c r="Z17" i="71"/>
  <c r="E68" i="71"/>
  <c r="E85" i="69"/>
  <c r="Z39" i="69"/>
  <c r="E76" i="69"/>
  <c r="Z14" i="69"/>
  <c r="L73" i="67"/>
  <c r="N73" i="67"/>
  <c r="Z13" i="68"/>
  <c r="E75" i="68"/>
  <c r="Z49" i="66"/>
  <c r="E95" i="66"/>
  <c r="E78" i="70"/>
  <c r="Z16" i="70"/>
  <c r="E93" i="68"/>
  <c r="Z47" i="68"/>
  <c r="L98" i="68"/>
  <c r="N98" i="68"/>
  <c r="N80" i="68"/>
  <c r="L80" i="68"/>
  <c r="N85" i="68"/>
  <c r="L85" i="68"/>
  <c r="AA45" i="67"/>
  <c r="AB45" i="67" s="1"/>
  <c r="C45" i="67" s="1"/>
  <c r="N93" i="71"/>
  <c r="L93" i="71"/>
  <c r="E83" i="71"/>
  <c r="Z21" i="71"/>
  <c r="N81" i="70"/>
  <c r="L81" i="70"/>
  <c r="E84" i="70"/>
  <c r="Z38" i="70"/>
  <c r="E79" i="70"/>
  <c r="Z17" i="70"/>
  <c r="L99" i="69"/>
  <c r="N99" i="69"/>
  <c r="Z6" i="70"/>
  <c r="E68" i="70"/>
  <c r="N78" i="69"/>
  <c r="L78" i="69"/>
  <c r="Z20" i="69"/>
  <c r="E82" i="69"/>
  <c r="E80" i="70"/>
  <c r="Z18" i="70"/>
  <c r="E73" i="68"/>
  <c r="Z11" i="68"/>
  <c r="Z40" i="68"/>
  <c r="E86" i="68"/>
  <c r="L93" i="67"/>
  <c r="N93" i="67"/>
  <c r="L98" i="66"/>
  <c r="N98" i="66"/>
  <c r="N87" i="68"/>
  <c r="L87" i="68"/>
  <c r="Z46" i="67"/>
  <c r="E92" i="67"/>
  <c r="Z14" i="66"/>
  <c r="E76" i="66"/>
  <c r="E82" i="65"/>
  <c r="Z20" i="65"/>
  <c r="Z50" i="66"/>
  <c r="E96" i="66"/>
  <c r="E99" i="64"/>
  <c r="Z53" i="64"/>
  <c r="E85" i="65"/>
  <c r="Z39" i="65"/>
  <c r="AA53" i="63"/>
  <c r="AC53" i="63" s="1"/>
  <c r="D53" i="63" s="1"/>
  <c r="Z13" i="66"/>
  <c r="E75" i="66"/>
  <c r="L96" i="62"/>
  <c r="N96" i="62"/>
  <c r="E88" i="64"/>
  <c r="Z42" i="64"/>
  <c r="N78" i="64"/>
  <c r="L78" i="64"/>
  <c r="E89" i="62"/>
  <c r="Z43" i="62"/>
  <c r="E88" i="62"/>
  <c r="Z42" i="62"/>
  <c r="Z40" i="62"/>
  <c r="E86" i="62"/>
  <c r="Z47" i="62"/>
  <c r="E93" i="62"/>
  <c r="N99" i="71"/>
  <c r="L99" i="71"/>
  <c r="Z12" i="69"/>
  <c r="E74" i="69"/>
  <c r="E82" i="67"/>
  <c r="Z20" i="67"/>
  <c r="N87" i="71"/>
  <c r="L87" i="71"/>
  <c r="E96" i="70"/>
  <c r="Z50" i="70"/>
  <c r="L75" i="69"/>
  <c r="N75" i="69"/>
  <c r="N68" i="68"/>
  <c r="L68" i="68"/>
  <c r="N96" i="65"/>
  <c r="L96" i="65"/>
  <c r="Z45" i="65"/>
  <c r="E91" i="65"/>
  <c r="E84" i="63"/>
  <c r="Z38" i="63"/>
  <c r="E94" i="64"/>
  <c r="Z48" i="64"/>
  <c r="E82" i="62"/>
  <c r="Z20" i="62"/>
  <c r="E78" i="71"/>
  <c r="Z16" i="71"/>
  <c r="L94" i="69"/>
  <c r="N94" i="69"/>
  <c r="E70" i="71"/>
  <c r="Z8" i="71"/>
  <c r="Z40" i="71"/>
  <c r="E86" i="71"/>
  <c r="E88" i="70"/>
  <c r="Z42" i="70"/>
  <c r="N73" i="70"/>
  <c r="L73" i="70"/>
  <c r="E89" i="71"/>
  <c r="Z43" i="71"/>
  <c r="N77" i="70"/>
  <c r="L77" i="70"/>
  <c r="E83" i="70"/>
  <c r="Z21" i="70"/>
  <c r="E86" i="70"/>
  <c r="Z40" i="70"/>
  <c r="L72" i="69"/>
  <c r="N72" i="69"/>
  <c r="L80" i="69"/>
  <c r="N80" i="69"/>
  <c r="E96" i="69"/>
  <c r="Z50" i="69"/>
  <c r="L74" i="70"/>
  <c r="N74" i="70"/>
  <c r="Z15" i="69"/>
  <c r="E77" i="69"/>
  <c r="N79" i="68"/>
  <c r="L79" i="68"/>
  <c r="E70" i="67"/>
  <c r="Z8" i="67"/>
  <c r="N68" i="67"/>
  <c r="L68" i="67"/>
  <c r="N90" i="66"/>
  <c r="L90" i="66"/>
  <c r="L92" i="64"/>
  <c r="N92" i="64"/>
  <c r="L77" i="66"/>
  <c r="N77" i="66"/>
  <c r="E74" i="67"/>
  <c r="Z12" i="67"/>
  <c r="N88" i="63"/>
  <c r="L88" i="63"/>
  <c r="E72" i="66"/>
  <c r="Z10" i="66"/>
  <c r="N82" i="64"/>
  <c r="L82" i="64"/>
  <c r="E91" i="66"/>
  <c r="Z45" i="66"/>
  <c r="N83" i="64"/>
  <c r="L83" i="64"/>
  <c r="N93" i="64"/>
  <c r="L93" i="64"/>
  <c r="AA49" i="63"/>
  <c r="AB49" i="63" s="1"/>
  <c r="C49" i="63" s="1"/>
  <c r="L83" i="62"/>
  <c r="N83" i="62"/>
  <c r="E94" i="62"/>
  <c r="Z48" i="62"/>
  <c r="E89" i="64"/>
  <c r="Z43" i="64"/>
  <c r="Z19" i="62"/>
  <c r="E81" i="62"/>
  <c r="Z18" i="64"/>
  <c r="E80" i="64"/>
  <c r="Z12" i="64" l="1"/>
  <c r="E73" i="64"/>
  <c r="Z11" i="64"/>
  <c r="E71" i="64"/>
  <c r="Z7" i="64"/>
  <c r="E69" i="64"/>
  <c r="Z7" i="65"/>
  <c r="L61" i="65"/>
  <c r="M61" i="65" s="1"/>
  <c r="AC53" i="65"/>
  <c r="D53" i="65" s="1"/>
  <c r="L59" i="65"/>
  <c r="M59" i="65" s="1"/>
  <c r="I64" i="65"/>
  <c r="U59" i="65"/>
  <c r="U62" i="65"/>
  <c r="Z6" i="65"/>
  <c r="E68" i="65"/>
  <c r="E68" i="66"/>
  <c r="Z8" i="66"/>
  <c r="E70" i="66"/>
  <c r="F58" i="66"/>
  <c r="H58" i="66" s="1"/>
  <c r="F60" i="66"/>
  <c r="G60" i="66" s="1"/>
  <c r="F59" i="66"/>
  <c r="H59" i="66" s="1"/>
  <c r="E72" i="71"/>
  <c r="I61" i="71"/>
  <c r="L61" i="71"/>
  <c r="M61" i="71" s="1"/>
  <c r="L58" i="71"/>
  <c r="Q58" i="71" s="1"/>
  <c r="U60" i="71"/>
  <c r="F61" i="71"/>
  <c r="H61" i="71" s="1"/>
  <c r="I60" i="71"/>
  <c r="I64" i="71"/>
  <c r="L60" i="71"/>
  <c r="Q60" i="71" s="1"/>
  <c r="E71" i="70"/>
  <c r="Z9" i="70"/>
  <c r="F61" i="70"/>
  <c r="H61" i="70" s="1"/>
  <c r="U58" i="70"/>
  <c r="L64" i="70"/>
  <c r="M64" i="70" s="1"/>
  <c r="U59" i="70"/>
  <c r="I57" i="70"/>
  <c r="Z13" i="63"/>
  <c r="Z8" i="63"/>
  <c r="E69" i="63"/>
  <c r="Z7" i="63"/>
  <c r="I60" i="63"/>
  <c r="F64" i="63"/>
  <c r="H64" i="63" s="1"/>
  <c r="F59" i="63"/>
  <c r="G59" i="63" s="1"/>
  <c r="I64" i="63"/>
  <c r="L63" i="63"/>
  <c r="Q63" i="63" s="1"/>
  <c r="E68" i="63"/>
  <c r="Z6" i="63"/>
  <c r="Z15" i="62"/>
  <c r="Z11" i="62"/>
  <c r="E70" i="62"/>
  <c r="E71" i="62"/>
  <c r="E69" i="62"/>
  <c r="E71" i="69"/>
  <c r="Z8" i="69"/>
  <c r="Z6" i="69"/>
  <c r="E69" i="69"/>
  <c r="I60" i="69"/>
  <c r="I62" i="69"/>
  <c r="E70" i="68"/>
  <c r="Z8" i="68"/>
  <c r="AB46" i="68"/>
  <c r="C46" i="68" s="1"/>
  <c r="AB53" i="63"/>
  <c r="C53" i="63" s="1"/>
  <c r="AC49" i="63"/>
  <c r="D49" i="63" s="1"/>
  <c r="AC45" i="67"/>
  <c r="D45" i="67" s="1"/>
  <c r="AB52" i="69"/>
  <c r="C52" i="69" s="1"/>
  <c r="AA48" i="64"/>
  <c r="AC48" i="64" s="1"/>
  <c r="D48" i="64" s="1"/>
  <c r="Z42" i="65"/>
  <c r="E88" i="65"/>
  <c r="I64" i="66"/>
  <c r="Z46" i="65"/>
  <c r="E92" i="65"/>
  <c r="F58" i="69"/>
  <c r="E76" i="63"/>
  <c r="Z14" i="63"/>
  <c r="U61" i="65"/>
  <c r="E80" i="68"/>
  <c r="Z18" i="68"/>
  <c r="U61" i="71"/>
  <c r="I58" i="65"/>
  <c r="AB52" i="65"/>
  <c r="C52" i="65" s="1"/>
  <c r="L62" i="66"/>
  <c r="L60" i="66"/>
  <c r="U59" i="66"/>
  <c r="AB48" i="68"/>
  <c r="C48" i="68" s="1"/>
  <c r="AA46" i="62"/>
  <c r="AB46" i="62" s="1"/>
  <c r="C46" i="62" s="1"/>
  <c r="AB48" i="63"/>
  <c r="C48" i="63" s="1"/>
  <c r="F60" i="65"/>
  <c r="U63" i="63"/>
  <c r="E73" i="66"/>
  <c r="Z11" i="66"/>
  <c r="E90" i="67"/>
  <c r="Z44" i="67"/>
  <c r="E72" i="68"/>
  <c r="Z10" i="68"/>
  <c r="L59" i="69"/>
  <c r="U58" i="69"/>
  <c r="U59" i="69"/>
  <c r="U61" i="69"/>
  <c r="I63" i="69"/>
  <c r="Z18" i="67"/>
  <c r="E80" i="67"/>
  <c r="AA45" i="64"/>
  <c r="AC45" i="64" s="1"/>
  <c r="D45" i="64" s="1"/>
  <c r="E88" i="67"/>
  <c r="Z42" i="67"/>
  <c r="AA46" i="70"/>
  <c r="AB46" i="70" s="1"/>
  <c r="C46" i="70" s="1"/>
  <c r="E97" i="70"/>
  <c r="Z51" i="70"/>
  <c r="E75" i="62"/>
  <c r="Z13" i="62"/>
  <c r="E97" i="63"/>
  <c r="Z51" i="63"/>
  <c r="Z21" i="65"/>
  <c r="E83" i="65"/>
  <c r="E93" i="64"/>
  <c r="Z47" i="64"/>
  <c r="L64" i="67"/>
  <c r="L63" i="67"/>
  <c r="L62" i="67"/>
  <c r="L61" i="67"/>
  <c r="L60" i="67"/>
  <c r="L59" i="67"/>
  <c r="L58" i="67"/>
  <c r="L57" i="67"/>
  <c r="F64" i="67"/>
  <c r="I61" i="67"/>
  <c r="U58" i="67"/>
  <c r="U63" i="67"/>
  <c r="F61" i="67"/>
  <c r="I58" i="67"/>
  <c r="Z6" i="67"/>
  <c r="I63" i="67"/>
  <c r="U60" i="67"/>
  <c r="F58" i="67"/>
  <c r="F63" i="67"/>
  <c r="I60" i="67"/>
  <c r="U57" i="67"/>
  <c r="U62" i="67"/>
  <c r="F60" i="67"/>
  <c r="I57" i="67"/>
  <c r="E68" i="67"/>
  <c r="I62" i="67"/>
  <c r="U59" i="67"/>
  <c r="F57" i="67"/>
  <c r="I64" i="67"/>
  <c r="F62" i="67"/>
  <c r="U61" i="67"/>
  <c r="I59" i="67"/>
  <c r="F59" i="67"/>
  <c r="U64" i="67"/>
  <c r="E73" i="70"/>
  <c r="Z11" i="70"/>
  <c r="E78" i="64"/>
  <c r="Z16" i="64"/>
  <c r="L58" i="70"/>
  <c r="U60" i="70"/>
  <c r="I59" i="70"/>
  <c r="Z47" i="71"/>
  <c r="E93" i="71"/>
  <c r="AA49" i="66"/>
  <c r="AB49" i="66" s="1"/>
  <c r="C49" i="66" s="1"/>
  <c r="F59" i="71"/>
  <c r="I62" i="71"/>
  <c r="L62" i="71"/>
  <c r="U62" i="71"/>
  <c r="E74" i="62"/>
  <c r="Z12" i="62"/>
  <c r="U60" i="65"/>
  <c r="E69" i="70"/>
  <c r="Z7" i="70"/>
  <c r="Z44" i="63"/>
  <c r="E90" i="63"/>
  <c r="E93" i="66"/>
  <c r="Z47" i="66"/>
  <c r="AA49" i="69"/>
  <c r="AC49" i="69" s="1"/>
  <c r="D49" i="69" s="1"/>
  <c r="Z44" i="69"/>
  <c r="E90" i="69"/>
  <c r="AA49" i="71"/>
  <c r="AC49" i="71" s="1"/>
  <c r="D49" i="71" s="1"/>
  <c r="AA48" i="70"/>
  <c r="AC48" i="70" s="1"/>
  <c r="D48" i="70" s="1"/>
  <c r="I62" i="66"/>
  <c r="L64" i="66"/>
  <c r="U60" i="66"/>
  <c r="AB51" i="65"/>
  <c r="C51" i="65" s="1"/>
  <c r="Z10" i="70"/>
  <c r="E72" i="70"/>
  <c r="Z9" i="68"/>
  <c r="E71" i="68"/>
  <c r="Z38" i="67"/>
  <c r="E84" i="67"/>
  <c r="E85" i="62"/>
  <c r="Z39" i="62"/>
  <c r="E74" i="65"/>
  <c r="Z12" i="65"/>
  <c r="U62" i="69"/>
  <c r="F62" i="69"/>
  <c r="F63" i="69"/>
  <c r="I64" i="69"/>
  <c r="Z49" i="62"/>
  <c r="E95" i="62"/>
  <c r="I62" i="63"/>
  <c r="E97" i="62"/>
  <c r="Z51" i="62"/>
  <c r="Z48" i="66"/>
  <c r="E94" i="66"/>
  <c r="Z10" i="64"/>
  <c r="E72" i="64"/>
  <c r="Z20" i="70"/>
  <c r="E82" i="70"/>
  <c r="AA48" i="62"/>
  <c r="AC48" i="62" s="1"/>
  <c r="D48" i="62" s="1"/>
  <c r="L57" i="70"/>
  <c r="F57" i="63"/>
  <c r="E77" i="66"/>
  <c r="Z15" i="66"/>
  <c r="Z12" i="70"/>
  <c r="E74" i="70"/>
  <c r="Z48" i="69"/>
  <c r="E94" i="69"/>
  <c r="E75" i="69"/>
  <c r="Z13" i="69"/>
  <c r="AA50" i="66"/>
  <c r="AC50" i="66" s="1"/>
  <c r="D50" i="66" s="1"/>
  <c r="AA46" i="67"/>
  <c r="AB46" i="67" s="1"/>
  <c r="C46" i="67" s="1"/>
  <c r="L63" i="70"/>
  <c r="F58" i="70"/>
  <c r="U61" i="70"/>
  <c r="I60" i="70"/>
  <c r="F58" i="71"/>
  <c r="F63" i="71"/>
  <c r="I63" i="71"/>
  <c r="L63" i="71"/>
  <c r="U63" i="71"/>
  <c r="I61" i="65"/>
  <c r="U58" i="63"/>
  <c r="E81" i="68"/>
  <c r="Z19" i="68"/>
  <c r="F59" i="65"/>
  <c r="I59" i="66"/>
  <c r="I57" i="66"/>
  <c r="U61" i="66"/>
  <c r="F61" i="66"/>
  <c r="AA50" i="64"/>
  <c r="AC50" i="64" s="1"/>
  <c r="D50" i="64" s="1"/>
  <c r="Z13" i="65"/>
  <c r="E75" i="65"/>
  <c r="L63" i="69"/>
  <c r="L64" i="69"/>
  <c r="I57" i="69"/>
  <c r="Z15" i="71"/>
  <c r="E77" i="71"/>
  <c r="Z12" i="63"/>
  <c r="E74" i="63"/>
  <c r="L64" i="65"/>
  <c r="E98" i="67"/>
  <c r="Z52" i="67"/>
  <c r="Z13" i="70"/>
  <c r="E75" i="70"/>
  <c r="AC45" i="63"/>
  <c r="D45" i="63" s="1"/>
  <c r="E91" i="69"/>
  <c r="Z45" i="69"/>
  <c r="AA50" i="67"/>
  <c r="AC50" i="67" s="1"/>
  <c r="D50" i="67" s="1"/>
  <c r="Z45" i="68"/>
  <c r="E91" i="68"/>
  <c r="I58" i="66"/>
  <c r="Z42" i="69"/>
  <c r="E88" i="69"/>
  <c r="L58" i="69"/>
  <c r="Z47" i="67"/>
  <c r="E93" i="67"/>
  <c r="E99" i="69"/>
  <c r="Z53" i="69"/>
  <c r="Z41" i="68"/>
  <c r="E87" i="68"/>
  <c r="L59" i="70"/>
  <c r="I61" i="70"/>
  <c r="Z52" i="68"/>
  <c r="E98" i="68"/>
  <c r="F60" i="71"/>
  <c r="U58" i="65"/>
  <c r="U61" i="63"/>
  <c r="Z14" i="67"/>
  <c r="E76" i="67"/>
  <c r="AA51" i="67"/>
  <c r="AB51" i="67" s="1"/>
  <c r="C51" i="67" s="1"/>
  <c r="AA53" i="62"/>
  <c r="AB53" i="62" s="1"/>
  <c r="C53" i="62" s="1"/>
  <c r="I63" i="66"/>
  <c r="I61" i="66"/>
  <c r="U62" i="66"/>
  <c r="I61" i="63"/>
  <c r="E99" i="68"/>
  <c r="Z53" i="68"/>
  <c r="U60" i="63"/>
  <c r="AA45" i="62"/>
  <c r="AC45" i="62" s="1"/>
  <c r="D45" i="62" s="1"/>
  <c r="L60" i="69"/>
  <c r="F59" i="69"/>
  <c r="F60" i="69"/>
  <c r="I58" i="69"/>
  <c r="F57" i="65"/>
  <c r="Z40" i="69"/>
  <c r="E86" i="69"/>
  <c r="AA46" i="66"/>
  <c r="AC46" i="66" s="1"/>
  <c r="D46" i="66" s="1"/>
  <c r="E91" i="71"/>
  <c r="Z45" i="71"/>
  <c r="E88" i="63"/>
  <c r="Z42" i="63"/>
  <c r="Z46" i="64"/>
  <c r="E92" i="64"/>
  <c r="AA45" i="65"/>
  <c r="AC45" i="65" s="1"/>
  <c r="D45" i="65" s="1"/>
  <c r="L60" i="70"/>
  <c r="F62" i="70"/>
  <c r="U63" i="70"/>
  <c r="I62" i="70"/>
  <c r="AA47" i="68"/>
  <c r="AB47" i="68" s="1"/>
  <c r="C47" i="68" s="1"/>
  <c r="F64" i="71"/>
  <c r="I57" i="71"/>
  <c r="L57" i="71"/>
  <c r="U57" i="71"/>
  <c r="U63" i="65"/>
  <c r="E81" i="67"/>
  <c r="Z19" i="67"/>
  <c r="E97" i="64"/>
  <c r="Z51" i="64"/>
  <c r="E69" i="66"/>
  <c r="Z7" i="66"/>
  <c r="Z42" i="68"/>
  <c r="E88" i="68"/>
  <c r="Z52" i="70"/>
  <c r="E98" i="70"/>
  <c r="AA47" i="70"/>
  <c r="AC47" i="70" s="1"/>
  <c r="D47" i="70" s="1"/>
  <c r="AA51" i="71"/>
  <c r="AC51" i="71" s="1"/>
  <c r="D51" i="71" s="1"/>
  <c r="AB50" i="71"/>
  <c r="C50" i="71" s="1"/>
  <c r="L59" i="66"/>
  <c r="L57" i="66"/>
  <c r="U63" i="66"/>
  <c r="F63" i="66"/>
  <c r="E85" i="70"/>
  <c r="Z39" i="70"/>
  <c r="AB51" i="66"/>
  <c r="C51" i="66" s="1"/>
  <c r="I63" i="63"/>
  <c r="AA49" i="65"/>
  <c r="AB49" i="65" s="1"/>
  <c r="C49" i="65" s="1"/>
  <c r="Z9" i="65"/>
  <c r="E71" i="65"/>
  <c r="U57" i="65"/>
  <c r="L57" i="65"/>
  <c r="I57" i="65"/>
  <c r="F58" i="65"/>
  <c r="U64" i="65"/>
  <c r="L63" i="65"/>
  <c r="F64" i="65"/>
  <c r="E87" i="63"/>
  <c r="Z41" i="63"/>
  <c r="U63" i="69"/>
  <c r="F64" i="69"/>
  <c r="L61" i="69"/>
  <c r="I59" i="69"/>
  <c r="E93" i="69"/>
  <c r="Z47" i="69"/>
  <c r="L59" i="63"/>
  <c r="Z38" i="62"/>
  <c r="E84" i="62"/>
  <c r="Z40" i="66"/>
  <c r="E86" i="66"/>
  <c r="E69" i="68"/>
  <c r="Z7" i="68"/>
  <c r="Z46" i="69"/>
  <c r="E92" i="69"/>
  <c r="E95" i="70"/>
  <c r="Z49" i="70"/>
  <c r="AA50" i="63"/>
  <c r="AB50" i="63" s="1"/>
  <c r="C50" i="63" s="1"/>
  <c r="AA45" i="70"/>
  <c r="AB45" i="70" s="1"/>
  <c r="C45" i="70" s="1"/>
  <c r="E82" i="64"/>
  <c r="Z20" i="64"/>
  <c r="I58" i="70"/>
  <c r="L57" i="63"/>
  <c r="E99" i="71"/>
  <c r="Z53" i="71"/>
  <c r="E78" i="69"/>
  <c r="Z16" i="69"/>
  <c r="U62" i="70"/>
  <c r="L64" i="71"/>
  <c r="AA52" i="71"/>
  <c r="AC52" i="71" s="1"/>
  <c r="D52" i="71" s="1"/>
  <c r="AA53" i="70"/>
  <c r="AB53" i="70" s="1"/>
  <c r="C53" i="70" s="1"/>
  <c r="L62" i="65"/>
  <c r="Z50" i="65"/>
  <c r="E96" i="65"/>
  <c r="F57" i="70"/>
  <c r="E81" i="70"/>
  <c r="Z19" i="70"/>
  <c r="AA50" i="68"/>
  <c r="AB50" i="68" s="1"/>
  <c r="C50" i="68" s="1"/>
  <c r="E90" i="65"/>
  <c r="Z44" i="65"/>
  <c r="E76" i="62"/>
  <c r="L63" i="66"/>
  <c r="L61" i="66"/>
  <c r="F64" i="66"/>
  <c r="AA51" i="69"/>
  <c r="AB51" i="69" s="1"/>
  <c r="C51" i="69" s="1"/>
  <c r="Z10" i="67"/>
  <c r="E72" i="67"/>
  <c r="F62" i="63"/>
  <c r="U57" i="63"/>
  <c r="L64" i="62"/>
  <c r="L63" i="62"/>
  <c r="L62" i="62"/>
  <c r="L61" i="62"/>
  <c r="L60" i="62"/>
  <c r="L59" i="62"/>
  <c r="L58" i="62"/>
  <c r="L57" i="62"/>
  <c r="U63" i="62"/>
  <c r="U58" i="62"/>
  <c r="I64" i="62"/>
  <c r="I63" i="62"/>
  <c r="I62" i="62"/>
  <c r="I61" i="62"/>
  <c r="I60" i="62"/>
  <c r="I59" i="62"/>
  <c r="I58" i="62"/>
  <c r="I57" i="62"/>
  <c r="U64" i="62"/>
  <c r="U59" i="62"/>
  <c r="U62" i="62"/>
  <c r="U61" i="62"/>
  <c r="U57" i="62"/>
  <c r="E68" i="62"/>
  <c r="F64" i="62"/>
  <c r="F63" i="62"/>
  <c r="F62" i="62"/>
  <c r="F61" i="62"/>
  <c r="F60" i="62"/>
  <c r="F59" i="62"/>
  <c r="F58" i="62"/>
  <c r="F57" i="62"/>
  <c r="U60" i="62"/>
  <c r="Z40" i="63"/>
  <c r="E86" i="63"/>
  <c r="L58" i="65"/>
  <c r="L57" i="69"/>
  <c r="U57" i="69"/>
  <c r="U64" i="69"/>
  <c r="AA48" i="71"/>
  <c r="AB48" i="71" s="1"/>
  <c r="C48" i="71" s="1"/>
  <c r="E92" i="63"/>
  <c r="Z46" i="63"/>
  <c r="Z47" i="63"/>
  <c r="E93" i="63"/>
  <c r="L64" i="64"/>
  <c r="L63" i="64"/>
  <c r="L62" i="64"/>
  <c r="L61" i="64"/>
  <c r="L60" i="64"/>
  <c r="L59" i="64"/>
  <c r="L58" i="64"/>
  <c r="L57" i="64"/>
  <c r="Z6" i="64"/>
  <c r="E68" i="64"/>
  <c r="F64" i="64"/>
  <c r="F63" i="64"/>
  <c r="F62" i="64"/>
  <c r="F61" i="64"/>
  <c r="F60" i="64"/>
  <c r="F59" i="64"/>
  <c r="F58" i="64"/>
  <c r="F57" i="64"/>
  <c r="U61" i="64"/>
  <c r="I59" i="64"/>
  <c r="I64" i="64"/>
  <c r="U58" i="64"/>
  <c r="U63" i="64"/>
  <c r="I61" i="64"/>
  <c r="I60" i="64"/>
  <c r="U60" i="64"/>
  <c r="I58" i="64"/>
  <c r="I62" i="64"/>
  <c r="I63" i="64"/>
  <c r="U57" i="64"/>
  <c r="U62" i="64"/>
  <c r="U59" i="64"/>
  <c r="I57" i="64"/>
  <c r="U64" i="64"/>
  <c r="AA49" i="64"/>
  <c r="AC49" i="64" s="1"/>
  <c r="D49" i="64" s="1"/>
  <c r="E86" i="65"/>
  <c r="Z40" i="65"/>
  <c r="Z44" i="66"/>
  <c r="E90" i="66"/>
  <c r="I64" i="68"/>
  <c r="I63" i="68"/>
  <c r="I62" i="68"/>
  <c r="I61" i="68"/>
  <c r="I60" i="68"/>
  <c r="I59" i="68"/>
  <c r="I58" i="68"/>
  <c r="I57" i="68"/>
  <c r="E68" i="68"/>
  <c r="F64" i="68"/>
  <c r="F63" i="68"/>
  <c r="U63" i="68"/>
  <c r="L62" i="68"/>
  <c r="F61" i="68"/>
  <c r="L58" i="68"/>
  <c r="F57" i="68"/>
  <c r="U60" i="68"/>
  <c r="U64" i="68"/>
  <c r="L63" i="68"/>
  <c r="U61" i="68"/>
  <c r="U57" i="68"/>
  <c r="L60" i="68"/>
  <c r="F59" i="68"/>
  <c r="U62" i="68"/>
  <c r="U58" i="68"/>
  <c r="L64" i="68"/>
  <c r="F60" i="68"/>
  <c r="U59" i="68"/>
  <c r="L59" i="68"/>
  <c r="Z6" i="68"/>
  <c r="F62" i="68"/>
  <c r="L57" i="68"/>
  <c r="L61" i="68"/>
  <c r="F58" i="68"/>
  <c r="E81" i="69"/>
  <c r="Z19" i="69"/>
  <c r="F61" i="65"/>
  <c r="E80" i="65"/>
  <c r="Z18" i="65"/>
  <c r="U58" i="66"/>
  <c r="E90" i="64"/>
  <c r="Z44" i="64"/>
  <c r="L62" i="69"/>
  <c r="Z38" i="65"/>
  <c r="E84" i="65"/>
  <c r="E72" i="69"/>
  <c r="Z10" i="69"/>
  <c r="L64" i="63"/>
  <c r="F62" i="65"/>
  <c r="F63" i="70"/>
  <c r="Z21" i="64"/>
  <c r="E83" i="64"/>
  <c r="AA50" i="69"/>
  <c r="AB50" i="69" s="1"/>
  <c r="C50" i="69" s="1"/>
  <c r="AA50" i="70"/>
  <c r="AC50" i="70" s="1"/>
  <c r="D50" i="70" s="1"/>
  <c r="F60" i="70"/>
  <c r="U64" i="71"/>
  <c r="AA53" i="67"/>
  <c r="AC53" i="67" s="1"/>
  <c r="D53" i="67" s="1"/>
  <c r="E76" i="68"/>
  <c r="Z14" i="68"/>
  <c r="F62" i="66"/>
  <c r="Z21" i="62"/>
  <c r="E83" i="62"/>
  <c r="U64" i="63"/>
  <c r="E79" i="68"/>
  <c r="Z17" i="68"/>
  <c r="E77" i="70"/>
  <c r="Z15" i="70"/>
  <c r="E87" i="71"/>
  <c r="Z41" i="71"/>
  <c r="L61" i="70"/>
  <c r="F64" i="70"/>
  <c r="U64" i="70"/>
  <c r="I63" i="70"/>
  <c r="E73" i="67"/>
  <c r="Z11" i="67"/>
  <c r="F62" i="71"/>
  <c r="I58" i="71"/>
  <c r="U58" i="71"/>
  <c r="AA48" i="65"/>
  <c r="AB48" i="65" s="1"/>
  <c r="C48" i="65" s="1"/>
  <c r="E69" i="67"/>
  <c r="Z7" i="67"/>
  <c r="E77" i="67"/>
  <c r="Z15" i="67"/>
  <c r="U64" i="66"/>
  <c r="AA45" i="66"/>
  <c r="AB45" i="66" s="1"/>
  <c r="C45" i="66" s="1"/>
  <c r="I59" i="65"/>
  <c r="F63" i="65"/>
  <c r="Z18" i="69"/>
  <c r="E80" i="69"/>
  <c r="AA47" i="62"/>
  <c r="AC47" i="62" s="1"/>
  <c r="D47" i="62" s="1"/>
  <c r="Z50" i="62"/>
  <c r="E96" i="62"/>
  <c r="AA53" i="64"/>
  <c r="AB53" i="64" s="1"/>
  <c r="C53" i="64" s="1"/>
  <c r="E98" i="66"/>
  <c r="Z52" i="66"/>
  <c r="L62" i="70"/>
  <c r="F59" i="70"/>
  <c r="U57" i="70"/>
  <c r="I64" i="70"/>
  <c r="E85" i="68"/>
  <c r="Z39" i="68"/>
  <c r="F57" i="71"/>
  <c r="I59" i="71"/>
  <c r="L59" i="71"/>
  <c r="U59" i="71"/>
  <c r="I60" i="65"/>
  <c r="F63" i="63"/>
  <c r="Z11" i="63"/>
  <c r="E73" i="63"/>
  <c r="F60" i="63"/>
  <c r="U59" i="63"/>
  <c r="U62" i="63"/>
  <c r="F61" i="63"/>
  <c r="L61" i="63"/>
  <c r="I57" i="63"/>
  <c r="L60" i="63"/>
  <c r="F58" i="63"/>
  <c r="L58" i="63"/>
  <c r="I59" i="63"/>
  <c r="E89" i="70"/>
  <c r="Z43" i="70"/>
  <c r="L58" i="66"/>
  <c r="I60" i="66"/>
  <c r="U57" i="66"/>
  <c r="F57" i="66"/>
  <c r="L62" i="63"/>
  <c r="I63" i="65"/>
  <c r="I58" i="63"/>
  <c r="E81" i="66"/>
  <c r="Z19" i="66"/>
  <c r="AA51" i="68"/>
  <c r="AB51" i="68" s="1"/>
  <c r="C51" i="68" s="1"/>
  <c r="U60" i="69"/>
  <c r="F61" i="69"/>
  <c r="F57" i="69"/>
  <c r="I61" i="69"/>
  <c r="Z7" i="71"/>
  <c r="E69" i="71"/>
  <c r="Z38" i="64"/>
  <c r="E84" i="64"/>
  <c r="I62" i="65"/>
  <c r="AA49" i="67"/>
  <c r="AB49" i="67" s="1"/>
  <c r="C49" i="67" s="1"/>
  <c r="E75" i="71"/>
  <c r="Z13" i="71"/>
  <c r="E86" i="64"/>
  <c r="Z40" i="64"/>
  <c r="L60" i="65"/>
  <c r="Q64" i="70" l="1"/>
  <c r="F25" i="68"/>
  <c r="F26" i="68"/>
  <c r="L25" i="68"/>
  <c r="F25" i="65"/>
  <c r="Q61" i="65"/>
  <c r="Q59" i="65"/>
  <c r="AC49" i="65"/>
  <c r="D49" i="65" s="1"/>
  <c r="L28" i="65"/>
  <c r="Q28" i="65" s="1"/>
  <c r="AC48" i="65"/>
  <c r="D48" i="65" s="1"/>
  <c r="I32" i="65"/>
  <c r="AC46" i="67"/>
  <c r="D46" i="67" s="1"/>
  <c r="AB50" i="67"/>
  <c r="C50" i="67" s="1"/>
  <c r="F27" i="66"/>
  <c r="N27" i="66" s="1"/>
  <c r="H60" i="66"/>
  <c r="L27" i="66"/>
  <c r="M27" i="66" s="1"/>
  <c r="G59" i="66"/>
  <c r="G58" i="66"/>
  <c r="L25" i="66"/>
  <c r="AB46" i="66"/>
  <c r="C46" i="66" s="1"/>
  <c r="U29" i="66"/>
  <c r="Q61" i="71"/>
  <c r="M60" i="71"/>
  <c r="M58" i="71"/>
  <c r="H31" i="71"/>
  <c r="G61" i="71"/>
  <c r="AB52" i="71"/>
  <c r="C52" i="71" s="1"/>
  <c r="G61" i="70"/>
  <c r="G32" i="70"/>
  <c r="M28" i="70"/>
  <c r="M29" i="70"/>
  <c r="M63" i="63"/>
  <c r="G64" i="63"/>
  <c r="H59" i="63"/>
  <c r="AB45" i="62"/>
  <c r="C45" i="62" s="1"/>
  <c r="AC53" i="62"/>
  <c r="D53" i="62" s="1"/>
  <c r="F25" i="69"/>
  <c r="H25" i="69" s="1"/>
  <c r="L25" i="69"/>
  <c r="Q25" i="69" s="1"/>
  <c r="F29" i="69"/>
  <c r="T29" i="69" s="1"/>
  <c r="I32" i="69"/>
  <c r="AC50" i="68"/>
  <c r="D50" i="68" s="1"/>
  <c r="AC53" i="70"/>
  <c r="D53" i="70" s="1"/>
  <c r="AB48" i="70"/>
  <c r="C48" i="70" s="1"/>
  <c r="AC45" i="66"/>
  <c r="D45" i="66" s="1"/>
  <c r="AB50" i="64"/>
  <c r="C50" i="64" s="1"/>
  <c r="AB51" i="71"/>
  <c r="C51" i="71" s="1"/>
  <c r="AC49" i="67"/>
  <c r="D49" i="67" s="1"/>
  <c r="AC50" i="69"/>
  <c r="D50" i="69" s="1"/>
  <c r="AC46" i="70"/>
  <c r="D46" i="70" s="1"/>
  <c r="AC45" i="70"/>
  <c r="D45" i="70" s="1"/>
  <c r="AB53" i="67"/>
  <c r="C53" i="67" s="1"/>
  <c r="AC51" i="67"/>
  <c r="D51" i="67" s="1"/>
  <c r="AB49" i="69"/>
  <c r="C49" i="69" s="1"/>
  <c r="AB48" i="62"/>
  <c r="C48" i="62" s="1"/>
  <c r="H63" i="68"/>
  <c r="G63" i="68"/>
  <c r="H63" i="64"/>
  <c r="G63" i="64"/>
  <c r="H63" i="62"/>
  <c r="G63" i="62"/>
  <c r="Q59" i="66"/>
  <c r="M59" i="66"/>
  <c r="Q60" i="69"/>
  <c r="M60" i="69"/>
  <c r="I31" i="70"/>
  <c r="I30" i="71"/>
  <c r="Q32" i="71"/>
  <c r="AA46" i="65"/>
  <c r="AC46" i="65" s="1"/>
  <c r="D46" i="65" s="1"/>
  <c r="AB50" i="70"/>
  <c r="C50" i="70" s="1"/>
  <c r="Q64" i="68"/>
  <c r="M64" i="68"/>
  <c r="M62" i="65"/>
  <c r="Q62" i="65"/>
  <c r="AA52" i="70"/>
  <c r="AC52" i="70" s="1"/>
  <c r="D52" i="70" s="1"/>
  <c r="AC47" i="68"/>
  <c r="D47" i="68" s="1"/>
  <c r="Q59" i="70"/>
  <c r="M59" i="70"/>
  <c r="H61" i="66"/>
  <c r="G61" i="66"/>
  <c r="H58" i="70"/>
  <c r="G58" i="70"/>
  <c r="G57" i="63"/>
  <c r="H57" i="63"/>
  <c r="U31" i="65"/>
  <c r="U28" i="69"/>
  <c r="U25" i="69"/>
  <c r="L27" i="69"/>
  <c r="U31" i="69"/>
  <c r="F30" i="69"/>
  <c r="AB49" i="71"/>
  <c r="C49" i="71" s="1"/>
  <c r="AA47" i="71"/>
  <c r="AB47" i="71" s="1"/>
  <c r="C47" i="71" s="1"/>
  <c r="F25" i="70"/>
  <c r="I27" i="70"/>
  <c r="G27" i="70"/>
  <c r="I32" i="70"/>
  <c r="Q29" i="70"/>
  <c r="H30" i="70"/>
  <c r="L30" i="70"/>
  <c r="M30" i="70"/>
  <c r="H58" i="67"/>
  <c r="G58" i="67"/>
  <c r="Q63" i="67"/>
  <c r="M63" i="67"/>
  <c r="L26" i="71"/>
  <c r="M25" i="71"/>
  <c r="Q25" i="71"/>
  <c r="U25" i="71"/>
  <c r="AB48" i="64"/>
  <c r="C48" i="64" s="1"/>
  <c r="I29" i="66"/>
  <c r="U30" i="66"/>
  <c r="F29" i="66"/>
  <c r="L29" i="66"/>
  <c r="G61" i="63"/>
  <c r="H61" i="63"/>
  <c r="H59" i="70"/>
  <c r="G59" i="70"/>
  <c r="AA50" i="62"/>
  <c r="AC50" i="62" s="1"/>
  <c r="D50" i="62" s="1"/>
  <c r="Q61" i="68"/>
  <c r="M61" i="68"/>
  <c r="I32" i="68"/>
  <c r="F29" i="68"/>
  <c r="U27" i="68"/>
  <c r="F30" i="68"/>
  <c r="U28" i="68"/>
  <c r="L26" i="68"/>
  <c r="I25" i="68"/>
  <c r="F32" i="68"/>
  <c r="U30" i="68"/>
  <c r="L28" i="68"/>
  <c r="I27" i="68"/>
  <c r="U31" i="68"/>
  <c r="L29" i="68"/>
  <c r="I28" i="68"/>
  <c r="L30" i="68"/>
  <c r="I29" i="68"/>
  <c r="L32" i="68"/>
  <c r="I26" i="68"/>
  <c r="U25" i="68"/>
  <c r="L31" i="68"/>
  <c r="I31" i="68"/>
  <c r="F31" i="68"/>
  <c r="F28" i="68"/>
  <c r="I30" i="68"/>
  <c r="L27" i="68"/>
  <c r="U32" i="68"/>
  <c r="U29" i="68"/>
  <c r="F27" i="68"/>
  <c r="U26" i="68"/>
  <c r="H57" i="64"/>
  <c r="G57" i="64"/>
  <c r="F32" i="64"/>
  <c r="F31" i="64"/>
  <c r="F30" i="64"/>
  <c r="F29" i="64"/>
  <c r="F28" i="64"/>
  <c r="F27" i="64"/>
  <c r="F26" i="64"/>
  <c r="F25" i="64"/>
  <c r="U32" i="64"/>
  <c r="U31" i="64"/>
  <c r="U30" i="64"/>
  <c r="U29" i="64"/>
  <c r="U28" i="64"/>
  <c r="U27" i="64"/>
  <c r="U26" i="64"/>
  <c r="U25" i="64"/>
  <c r="L32" i="64"/>
  <c r="L31" i="64"/>
  <c r="L30" i="64"/>
  <c r="L29" i="64"/>
  <c r="L28" i="64"/>
  <c r="L27" i="64"/>
  <c r="L26" i="64"/>
  <c r="I32" i="64"/>
  <c r="I31" i="64"/>
  <c r="I30" i="64"/>
  <c r="I29" i="64"/>
  <c r="I28" i="64"/>
  <c r="I27" i="64"/>
  <c r="I26" i="64"/>
  <c r="I25" i="64"/>
  <c r="M63" i="64"/>
  <c r="Q63" i="64"/>
  <c r="I27" i="65"/>
  <c r="AC48" i="71"/>
  <c r="D48" i="71" s="1"/>
  <c r="H57" i="62"/>
  <c r="G57" i="62"/>
  <c r="U32" i="62"/>
  <c r="U31" i="62"/>
  <c r="U30" i="62"/>
  <c r="U29" i="62"/>
  <c r="U28" i="62"/>
  <c r="L32" i="62"/>
  <c r="L30" i="62"/>
  <c r="L29" i="62"/>
  <c r="L28" i="62"/>
  <c r="I30" i="62"/>
  <c r="I29" i="62"/>
  <c r="F30" i="62"/>
  <c r="Q64" i="62"/>
  <c r="M64" i="62"/>
  <c r="H64" i="66"/>
  <c r="G64" i="66"/>
  <c r="AA49" i="70"/>
  <c r="AC49" i="70" s="1"/>
  <c r="D49" i="70" s="1"/>
  <c r="F26" i="65"/>
  <c r="M57" i="65"/>
  <c r="Q57" i="65"/>
  <c r="AA46" i="64"/>
  <c r="AC46" i="64" s="1"/>
  <c r="D46" i="64" s="1"/>
  <c r="AA52" i="67"/>
  <c r="AC52" i="67" s="1"/>
  <c r="D52" i="67" s="1"/>
  <c r="Q64" i="69"/>
  <c r="M64" i="69"/>
  <c r="Q63" i="70"/>
  <c r="M63" i="70"/>
  <c r="Q57" i="70"/>
  <c r="M57" i="70"/>
  <c r="AA49" i="62"/>
  <c r="AB49" i="62" s="1"/>
  <c r="C49" i="62" s="1"/>
  <c r="I28" i="69"/>
  <c r="L30" i="69"/>
  <c r="F31" i="69"/>
  <c r="Q62" i="71"/>
  <c r="M62" i="71"/>
  <c r="F29" i="70"/>
  <c r="Q31" i="70"/>
  <c r="U28" i="70"/>
  <c r="G26" i="70"/>
  <c r="G31" i="70"/>
  <c r="H31" i="70"/>
  <c r="L31" i="70"/>
  <c r="M31" i="70"/>
  <c r="H59" i="67"/>
  <c r="G59" i="67"/>
  <c r="F32" i="67"/>
  <c r="F31" i="67"/>
  <c r="F30" i="67"/>
  <c r="F29" i="67"/>
  <c r="F28" i="67"/>
  <c r="U32" i="67"/>
  <c r="U31" i="67"/>
  <c r="U30" i="67"/>
  <c r="U29" i="67"/>
  <c r="U28" i="67"/>
  <c r="U27" i="67"/>
  <c r="U25" i="67"/>
  <c r="L32" i="67"/>
  <c r="L31" i="67"/>
  <c r="L30" i="67"/>
  <c r="L28" i="67"/>
  <c r="L27" i="67"/>
  <c r="I32" i="67"/>
  <c r="I29" i="67"/>
  <c r="I31" i="67"/>
  <c r="I28" i="67"/>
  <c r="I30" i="67"/>
  <c r="H64" i="67"/>
  <c r="G64" i="67"/>
  <c r="Q64" i="67"/>
  <c r="M64" i="67"/>
  <c r="AB45" i="64"/>
  <c r="C45" i="64" s="1"/>
  <c r="Q60" i="66"/>
  <c r="M60" i="66"/>
  <c r="L29" i="71"/>
  <c r="L30" i="71"/>
  <c r="M26" i="71"/>
  <c r="Q26" i="71"/>
  <c r="U26" i="71"/>
  <c r="H62" i="65"/>
  <c r="G62" i="65"/>
  <c r="U30" i="70"/>
  <c r="G32" i="71"/>
  <c r="Q58" i="66"/>
  <c r="M58" i="66"/>
  <c r="Q64" i="63"/>
  <c r="M64" i="63"/>
  <c r="H64" i="64"/>
  <c r="G64" i="64"/>
  <c r="AC50" i="63"/>
  <c r="D50" i="63" s="1"/>
  <c r="H57" i="69"/>
  <c r="G57" i="69"/>
  <c r="I30" i="66"/>
  <c r="U25" i="66"/>
  <c r="F30" i="66"/>
  <c r="L30" i="66"/>
  <c r="Q59" i="71"/>
  <c r="M59" i="71"/>
  <c r="Q62" i="70"/>
  <c r="M62" i="70"/>
  <c r="AB47" i="62"/>
  <c r="C47" i="62" s="1"/>
  <c r="Q57" i="68"/>
  <c r="M57" i="68"/>
  <c r="H57" i="68"/>
  <c r="G57" i="68"/>
  <c r="H58" i="64"/>
  <c r="G58" i="64"/>
  <c r="M64" i="64"/>
  <c r="Q64" i="64"/>
  <c r="H58" i="62"/>
  <c r="G58" i="62"/>
  <c r="M57" i="62"/>
  <c r="Q57" i="62"/>
  <c r="Q61" i="66"/>
  <c r="M61" i="66"/>
  <c r="U26" i="65"/>
  <c r="Q63" i="69"/>
  <c r="M63" i="69"/>
  <c r="Q63" i="71"/>
  <c r="M63" i="71"/>
  <c r="L31" i="65"/>
  <c r="L29" i="69"/>
  <c r="I30" i="69"/>
  <c r="F32" i="69"/>
  <c r="Q64" i="66"/>
  <c r="M64" i="66"/>
  <c r="I25" i="70"/>
  <c r="I30" i="70"/>
  <c r="U27" i="70"/>
  <c r="U32" i="70"/>
  <c r="H32" i="70"/>
  <c r="L32" i="70"/>
  <c r="M32" i="70"/>
  <c r="Q57" i="67"/>
  <c r="M57" i="67"/>
  <c r="AA47" i="64"/>
  <c r="AC47" i="64" s="1"/>
  <c r="D47" i="64" s="1"/>
  <c r="AA51" i="70"/>
  <c r="AC51" i="70" s="1"/>
  <c r="D51" i="70" s="1"/>
  <c r="Q59" i="69"/>
  <c r="M59" i="69"/>
  <c r="H60" i="65"/>
  <c r="G60" i="65"/>
  <c r="Q62" i="66"/>
  <c r="M62" i="66"/>
  <c r="I31" i="71"/>
  <c r="L27" i="71"/>
  <c r="M27" i="71"/>
  <c r="Q27" i="71"/>
  <c r="U27" i="71"/>
  <c r="F27" i="71"/>
  <c r="G27" i="71"/>
  <c r="H27" i="71"/>
  <c r="F28" i="65"/>
  <c r="H63" i="65"/>
  <c r="G63" i="65"/>
  <c r="Q63" i="68"/>
  <c r="M63" i="68"/>
  <c r="Q64" i="71"/>
  <c r="M64" i="71"/>
  <c r="Q58" i="69"/>
  <c r="M58" i="69"/>
  <c r="F31" i="65"/>
  <c r="Q25" i="70"/>
  <c r="F28" i="70"/>
  <c r="L29" i="70"/>
  <c r="L32" i="71"/>
  <c r="U32" i="71"/>
  <c r="I28" i="65"/>
  <c r="U28" i="66"/>
  <c r="F28" i="66"/>
  <c r="H64" i="68"/>
  <c r="G64" i="68"/>
  <c r="G64" i="69"/>
  <c r="H64" i="69"/>
  <c r="U32" i="66"/>
  <c r="F31" i="66"/>
  <c r="H61" i="65"/>
  <c r="G61" i="65"/>
  <c r="Q58" i="68"/>
  <c r="M58" i="68"/>
  <c r="M57" i="64"/>
  <c r="Q57" i="64"/>
  <c r="Q58" i="62"/>
  <c r="M58" i="62"/>
  <c r="AA53" i="71"/>
  <c r="AB53" i="71" s="1"/>
  <c r="C53" i="71" s="1"/>
  <c r="H62" i="70"/>
  <c r="G62" i="70"/>
  <c r="AA53" i="69"/>
  <c r="AB53" i="69" s="1"/>
  <c r="C53" i="69" s="1"/>
  <c r="F32" i="65"/>
  <c r="AA48" i="69"/>
  <c r="AC48" i="69" s="1"/>
  <c r="D48" i="69" s="1"/>
  <c r="I31" i="65"/>
  <c r="L32" i="69"/>
  <c r="U32" i="69"/>
  <c r="L31" i="69"/>
  <c r="I25" i="69"/>
  <c r="H63" i="69"/>
  <c r="G63" i="69"/>
  <c r="H59" i="71"/>
  <c r="G59" i="71"/>
  <c r="U25" i="70"/>
  <c r="U29" i="70"/>
  <c r="F27" i="70"/>
  <c r="F32" i="70"/>
  <c r="I29" i="70"/>
  <c r="H25" i="70"/>
  <c r="L25" i="70"/>
  <c r="Q58" i="70"/>
  <c r="M58" i="70"/>
  <c r="H60" i="67"/>
  <c r="G60" i="67"/>
  <c r="Q58" i="67"/>
  <c r="M58" i="67"/>
  <c r="L31" i="71"/>
  <c r="M28" i="71"/>
  <c r="Q28" i="71"/>
  <c r="U28" i="71"/>
  <c r="H28" i="71"/>
  <c r="Q62" i="63"/>
  <c r="M62" i="63"/>
  <c r="I25" i="66"/>
  <c r="I31" i="66"/>
  <c r="F32" i="66"/>
  <c r="L32" i="66"/>
  <c r="Q58" i="63"/>
  <c r="M58" i="63"/>
  <c r="G60" i="63"/>
  <c r="H60" i="63"/>
  <c r="H57" i="71"/>
  <c r="G57" i="71"/>
  <c r="Q61" i="70"/>
  <c r="M61" i="70"/>
  <c r="M60" i="68"/>
  <c r="Q60" i="68"/>
  <c r="H61" i="68"/>
  <c r="G61" i="68"/>
  <c r="H60" i="64"/>
  <c r="G60" i="64"/>
  <c r="M58" i="64"/>
  <c r="Q58" i="64"/>
  <c r="AA47" i="63"/>
  <c r="AB47" i="63" s="1"/>
  <c r="C47" i="63" s="1"/>
  <c r="Q57" i="69"/>
  <c r="M57" i="69"/>
  <c r="H60" i="62"/>
  <c r="G60" i="62"/>
  <c r="Q59" i="62"/>
  <c r="M59" i="62"/>
  <c r="AA46" i="69"/>
  <c r="AB46" i="69" s="1"/>
  <c r="C46" i="69" s="1"/>
  <c r="L26" i="65"/>
  <c r="AA47" i="69"/>
  <c r="AC47" i="69" s="1"/>
  <c r="D47" i="69" s="1"/>
  <c r="H64" i="65"/>
  <c r="G64" i="65"/>
  <c r="H63" i="66"/>
  <c r="G63" i="66"/>
  <c r="AB47" i="70"/>
  <c r="C47" i="70" s="1"/>
  <c r="Q60" i="70"/>
  <c r="M60" i="70"/>
  <c r="AA45" i="71"/>
  <c r="AB45" i="71" s="1"/>
  <c r="C45" i="71" s="1"/>
  <c r="AA53" i="68"/>
  <c r="AC53" i="68" s="1"/>
  <c r="D53" i="68" s="1"/>
  <c r="H60" i="71"/>
  <c r="G60" i="71"/>
  <c r="AA45" i="68"/>
  <c r="AC45" i="68" s="1"/>
  <c r="D45" i="68" s="1"/>
  <c r="AA45" i="69"/>
  <c r="AB45" i="69" s="1"/>
  <c r="C45" i="69" s="1"/>
  <c r="U32" i="65"/>
  <c r="H59" i="65"/>
  <c r="G59" i="65"/>
  <c r="H63" i="71"/>
  <c r="G63" i="71"/>
  <c r="AA48" i="66"/>
  <c r="AC48" i="66" s="1"/>
  <c r="D48" i="66" s="1"/>
  <c r="I31" i="69"/>
  <c r="I26" i="69"/>
  <c r="F26" i="69"/>
  <c r="G62" i="69"/>
  <c r="H62" i="69"/>
  <c r="AC49" i="66"/>
  <c r="D49" i="66" s="1"/>
  <c r="G28" i="70"/>
  <c r="Q26" i="70"/>
  <c r="Q28" i="70"/>
  <c r="F26" i="70"/>
  <c r="F31" i="70"/>
  <c r="H26" i="70"/>
  <c r="L26" i="70"/>
  <c r="M26" i="70"/>
  <c r="H62" i="67"/>
  <c r="G62" i="67"/>
  <c r="Q59" i="67"/>
  <c r="M59" i="67"/>
  <c r="AC46" i="62"/>
  <c r="D46" i="62" s="1"/>
  <c r="L25" i="71"/>
  <c r="I28" i="71"/>
  <c r="M29" i="71"/>
  <c r="Q29" i="71"/>
  <c r="U29" i="71"/>
  <c r="G63" i="63"/>
  <c r="H63" i="63"/>
  <c r="H60" i="68"/>
  <c r="G60" i="68"/>
  <c r="H58" i="65"/>
  <c r="G58" i="65"/>
  <c r="H63" i="67"/>
  <c r="G63" i="67"/>
  <c r="H32" i="71"/>
  <c r="Q61" i="63"/>
  <c r="M61" i="63"/>
  <c r="H59" i="68"/>
  <c r="G59" i="68"/>
  <c r="H59" i="62"/>
  <c r="G59" i="62"/>
  <c r="G62" i="63"/>
  <c r="H62" i="63"/>
  <c r="Q59" i="63"/>
  <c r="M59" i="63"/>
  <c r="M64" i="65"/>
  <c r="Q64" i="65"/>
  <c r="U28" i="65"/>
  <c r="U27" i="66"/>
  <c r="H57" i="66"/>
  <c r="G57" i="66"/>
  <c r="U29" i="63"/>
  <c r="L32" i="63"/>
  <c r="L29" i="63"/>
  <c r="L30" i="63"/>
  <c r="U28" i="63"/>
  <c r="I25" i="63"/>
  <c r="I31" i="63"/>
  <c r="U31" i="63"/>
  <c r="L28" i="63"/>
  <c r="F30" i="63"/>
  <c r="L31" i="63"/>
  <c r="I28" i="63"/>
  <c r="U25" i="63"/>
  <c r="I27" i="63"/>
  <c r="I26" i="63"/>
  <c r="U30" i="63"/>
  <c r="F31" i="63"/>
  <c r="I30" i="63"/>
  <c r="I32" i="63"/>
  <c r="F32" i="63"/>
  <c r="U32" i="63"/>
  <c r="Q59" i="68"/>
  <c r="M59" i="68"/>
  <c r="M59" i="64"/>
  <c r="Q59" i="64"/>
  <c r="AA46" i="63"/>
  <c r="AC46" i="63" s="1"/>
  <c r="D46" i="63" s="1"/>
  <c r="Q57" i="63"/>
  <c r="M57" i="63"/>
  <c r="M63" i="65"/>
  <c r="Q63" i="65"/>
  <c r="H64" i="71"/>
  <c r="G64" i="71"/>
  <c r="AB45" i="65"/>
  <c r="C45" i="65" s="1"/>
  <c r="G60" i="69"/>
  <c r="H60" i="69"/>
  <c r="H58" i="71"/>
  <c r="G58" i="71"/>
  <c r="AB50" i="66"/>
  <c r="C50" i="66" s="1"/>
  <c r="AA51" i="62"/>
  <c r="AC51" i="62" s="1"/>
  <c r="D51" i="62" s="1"/>
  <c r="I27" i="69"/>
  <c r="L28" i="69"/>
  <c r="U27" i="69"/>
  <c r="F27" i="69"/>
  <c r="I28" i="70"/>
  <c r="Q30" i="70"/>
  <c r="G30" i="70"/>
  <c r="Q27" i="70"/>
  <c r="Q32" i="70"/>
  <c r="H27" i="70"/>
  <c r="L27" i="70"/>
  <c r="M27" i="70"/>
  <c r="H61" i="67"/>
  <c r="G61" i="67"/>
  <c r="Q60" i="67"/>
  <c r="M60" i="67"/>
  <c r="I27" i="71"/>
  <c r="I32" i="71"/>
  <c r="M30" i="71"/>
  <c r="Q30" i="71"/>
  <c r="U30" i="71"/>
  <c r="F30" i="71"/>
  <c r="G30" i="71"/>
  <c r="H30" i="71"/>
  <c r="H58" i="69"/>
  <c r="G58" i="69"/>
  <c r="M61" i="64"/>
  <c r="Q61" i="64"/>
  <c r="M62" i="62"/>
  <c r="Q62" i="62"/>
  <c r="AA50" i="65"/>
  <c r="AB50" i="65" s="1"/>
  <c r="C50" i="65" s="1"/>
  <c r="Q61" i="69"/>
  <c r="M61" i="69"/>
  <c r="AA47" i="66"/>
  <c r="AB47" i="66" s="1"/>
  <c r="C47" i="66" s="1"/>
  <c r="H29" i="70"/>
  <c r="Q62" i="67"/>
  <c r="M62" i="67"/>
  <c r="M32" i="71"/>
  <c r="F32" i="71"/>
  <c r="I28" i="66"/>
  <c r="L28" i="66"/>
  <c r="H58" i="68"/>
  <c r="G58" i="68"/>
  <c r="AB49" i="64"/>
  <c r="C49" i="64" s="1"/>
  <c r="M62" i="64"/>
  <c r="Q62" i="64"/>
  <c r="H64" i="62"/>
  <c r="G64" i="62"/>
  <c r="Q63" i="62"/>
  <c r="M63" i="62"/>
  <c r="AC51" i="69"/>
  <c r="D51" i="69" s="1"/>
  <c r="H61" i="69"/>
  <c r="G61" i="69"/>
  <c r="U26" i="66"/>
  <c r="L31" i="66"/>
  <c r="AA52" i="66"/>
  <c r="AC52" i="66" s="1"/>
  <c r="D52" i="66" s="1"/>
  <c r="H64" i="70"/>
  <c r="G64" i="70"/>
  <c r="H62" i="68"/>
  <c r="G62" i="68"/>
  <c r="H59" i="64"/>
  <c r="G59" i="64"/>
  <c r="Q63" i="66"/>
  <c r="M63" i="66"/>
  <c r="L29" i="65"/>
  <c r="U25" i="65"/>
  <c r="L25" i="65"/>
  <c r="I25" i="65"/>
  <c r="F29" i="65"/>
  <c r="I29" i="65"/>
  <c r="F30" i="65"/>
  <c r="U30" i="65"/>
  <c r="L30" i="65"/>
  <c r="I30" i="65"/>
  <c r="U29" i="65"/>
  <c r="Q57" i="71"/>
  <c r="M57" i="71"/>
  <c r="H57" i="65"/>
  <c r="G57" i="65"/>
  <c r="M60" i="65"/>
  <c r="Q60" i="65"/>
  <c r="AC51" i="68"/>
  <c r="D51" i="68" s="1"/>
  <c r="I26" i="66"/>
  <c r="I32" i="66"/>
  <c r="F25" i="66"/>
  <c r="G58" i="63"/>
  <c r="H58" i="63"/>
  <c r="AC53" i="64"/>
  <c r="D53" i="64" s="1"/>
  <c r="H60" i="70"/>
  <c r="G60" i="70"/>
  <c r="Q62" i="69"/>
  <c r="M62" i="69"/>
  <c r="Q62" i="68"/>
  <c r="M62" i="68"/>
  <c r="H61" i="64"/>
  <c r="G61" i="64"/>
  <c r="F27" i="65"/>
  <c r="M58" i="65"/>
  <c r="Q58" i="65"/>
  <c r="H61" i="62"/>
  <c r="G61" i="62"/>
  <c r="Q60" i="62"/>
  <c r="M60" i="62"/>
  <c r="H57" i="70"/>
  <c r="G57" i="70"/>
  <c r="I26" i="65"/>
  <c r="AA51" i="64"/>
  <c r="AB51" i="64" s="1"/>
  <c r="C51" i="64" s="1"/>
  <c r="U31" i="66"/>
  <c r="I27" i="66"/>
  <c r="F26" i="66"/>
  <c r="L26" i="66"/>
  <c r="Q60" i="63"/>
  <c r="M60" i="63"/>
  <c r="H62" i="71"/>
  <c r="G62" i="71"/>
  <c r="H62" i="66"/>
  <c r="G62" i="66"/>
  <c r="H63" i="70"/>
  <c r="G63" i="70"/>
  <c r="H62" i="64"/>
  <c r="G62" i="64"/>
  <c r="M60" i="64"/>
  <c r="Q60" i="64"/>
  <c r="U27" i="65"/>
  <c r="H62" i="62"/>
  <c r="G62" i="62"/>
  <c r="Q61" i="62"/>
  <c r="M61" i="62"/>
  <c r="Q57" i="66"/>
  <c r="M57" i="66"/>
  <c r="H59" i="69"/>
  <c r="G59" i="69"/>
  <c r="AA52" i="68"/>
  <c r="AB52" i="68" s="1"/>
  <c r="C52" i="68" s="1"/>
  <c r="AA47" i="67"/>
  <c r="AC47" i="67" s="1"/>
  <c r="D47" i="67" s="1"/>
  <c r="L32" i="65"/>
  <c r="U26" i="69"/>
  <c r="U29" i="69"/>
  <c r="U30" i="69"/>
  <c r="L26" i="69"/>
  <c r="I29" i="69"/>
  <c r="F28" i="69"/>
  <c r="F30" i="70"/>
  <c r="U26" i="70"/>
  <c r="U31" i="70"/>
  <c r="G29" i="70"/>
  <c r="I26" i="70"/>
  <c r="H28" i="70"/>
  <c r="L28" i="70"/>
  <c r="H57" i="67"/>
  <c r="G57" i="67"/>
  <c r="Q61" i="67"/>
  <c r="M61" i="67"/>
  <c r="AA51" i="63"/>
  <c r="AC51" i="63" s="1"/>
  <c r="D51" i="63" s="1"/>
  <c r="L28" i="71"/>
  <c r="M31" i="71"/>
  <c r="Q31" i="71"/>
  <c r="U31" i="71"/>
  <c r="F31" i="71"/>
  <c r="G31" i="71"/>
  <c r="Q25" i="68" l="1"/>
  <c r="M25" i="68"/>
  <c r="O25" i="68"/>
  <c r="R25" i="68"/>
  <c r="P25" i="68"/>
  <c r="T25" i="68"/>
  <c r="N25" i="68"/>
  <c r="S25" i="68"/>
  <c r="G25" i="68"/>
  <c r="H25" i="68"/>
  <c r="R25" i="65"/>
  <c r="H25" i="65"/>
  <c r="T25" i="65"/>
  <c r="G25" i="65"/>
  <c r="N25" i="65"/>
  <c r="O25" i="65"/>
  <c r="P25" i="65"/>
  <c r="S25" i="65"/>
  <c r="M28" i="65"/>
  <c r="S26" i="65"/>
  <c r="T26" i="65"/>
  <c r="N26" i="65"/>
  <c r="G26" i="65"/>
  <c r="O26" i="65"/>
  <c r="H26" i="65"/>
  <c r="P26" i="65"/>
  <c r="R26" i="65"/>
  <c r="S27" i="65"/>
  <c r="T27" i="65"/>
  <c r="N27" i="65"/>
  <c r="O27" i="65"/>
  <c r="P27" i="65"/>
  <c r="R27" i="65"/>
  <c r="G27" i="65"/>
  <c r="H27" i="65"/>
  <c r="M30" i="65"/>
  <c r="Q30" i="65"/>
  <c r="M29" i="65"/>
  <c r="Q29" i="65"/>
  <c r="G32" i="65"/>
  <c r="S32" i="65"/>
  <c r="H32" i="65"/>
  <c r="T32" i="65"/>
  <c r="N32" i="65"/>
  <c r="O32" i="65"/>
  <c r="P32" i="65"/>
  <c r="R32" i="65"/>
  <c r="M32" i="65"/>
  <c r="Q32" i="65"/>
  <c r="S30" i="65"/>
  <c r="T30" i="65"/>
  <c r="N30" i="65"/>
  <c r="G30" i="65"/>
  <c r="O30" i="65"/>
  <c r="H30" i="65"/>
  <c r="P30" i="65"/>
  <c r="R30" i="65"/>
  <c r="M26" i="65"/>
  <c r="Q26" i="65"/>
  <c r="S29" i="65"/>
  <c r="T29" i="65"/>
  <c r="G29" i="65"/>
  <c r="H29" i="65"/>
  <c r="N29" i="65"/>
  <c r="O29" i="65"/>
  <c r="P29" i="65"/>
  <c r="R29" i="65"/>
  <c r="S31" i="65"/>
  <c r="T31" i="65"/>
  <c r="N31" i="65"/>
  <c r="O31" i="65"/>
  <c r="P31" i="65"/>
  <c r="H31" i="65"/>
  <c r="G31" i="65"/>
  <c r="R31" i="65"/>
  <c r="M31" i="65"/>
  <c r="Q31" i="65"/>
  <c r="G28" i="65"/>
  <c r="S28" i="65"/>
  <c r="H28" i="65"/>
  <c r="T28" i="65"/>
  <c r="N28" i="65"/>
  <c r="O28" i="65"/>
  <c r="P28" i="65"/>
  <c r="R28" i="65"/>
  <c r="Q25" i="65"/>
  <c r="M25" i="65"/>
  <c r="Q31" i="67"/>
  <c r="M31" i="67"/>
  <c r="G31" i="67"/>
  <c r="H31" i="67"/>
  <c r="R31" i="67"/>
  <c r="S31" i="67"/>
  <c r="T31" i="67"/>
  <c r="N31" i="67"/>
  <c r="O31" i="67"/>
  <c r="P31" i="67"/>
  <c r="Q32" i="67"/>
  <c r="M32" i="67"/>
  <c r="R32" i="67"/>
  <c r="G32" i="67"/>
  <c r="S32" i="67"/>
  <c r="O32" i="67"/>
  <c r="P32" i="67"/>
  <c r="H32" i="67"/>
  <c r="T32" i="67"/>
  <c r="N32" i="67"/>
  <c r="Q30" i="67"/>
  <c r="M30" i="67"/>
  <c r="H25" i="67"/>
  <c r="P25" i="67"/>
  <c r="O25" i="67"/>
  <c r="N25" i="67"/>
  <c r="T25" i="67"/>
  <c r="S25" i="67"/>
  <c r="R25" i="67"/>
  <c r="R26" i="67"/>
  <c r="S26" i="67"/>
  <c r="O26" i="67"/>
  <c r="H26" i="67"/>
  <c r="P26" i="67"/>
  <c r="T26" i="67"/>
  <c r="N26" i="67"/>
  <c r="R30" i="67"/>
  <c r="S30" i="67"/>
  <c r="G30" i="67"/>
  <c r="O30" i="67"/>
  <c r="P30" i="67"/>
  <c r="T30" i="67"/>
  <c r="N30" i="67"/>
  <c r="H30" i="67"/>
  <c r="Q26" i="67"/>
  <c r="M26" i="67"/>
  <c r="G27" i="67"/>
  <c r="H27" i="67"/>
  <c r="R27" i="67"/>
  <c r="S27" i="67"/>
  <c r="T27" i="67"/>
  <c r="N27" i="67"/>
  <c r="O27" i="67"/>
  <c r="P27" i="67"/>
  <c r="Q27" i="67"/>
  <c r="M27" i="67"/>
  <c r="R28" i="67"/>
  <c r="G28" i="67"/>
  <c r="S28" i="67"/>
  <c r="O28" i="67"/>
  <c r="P28" i="67"/>
  <c r="H28" i="67"/>
  <c r="T28" i="67"/>
  <c r="N28" i="67"/>
  <c r="Q28" i="67"/>
  <c r="M28" i="67"/>
  <c r="R29" i="67"/>
  <c r="S29" i="67"/>
  <c r="T29" i="67"/>
  <c r="G29" i="67"/>
  <c r="H29" i="67"/>
  <c r="N29" i="67"/>
  <c r="O29" i="67"/>
  <c r="P29" i="67"/>
  <c r="T27" i="66"/>
  <c r="S27" i="66"/>
  <c r="R27" i="66"/>
  <c r="G27" i="66"/>
  <c r="H27" i="66"/>
  <c r="P27" i="66"/>
  <c r="O27" i="66"/>
  <c r="Q27" i="66"/>
  <c r="N26" i="66"/>
  <c r="G26" i="66"/>
  <c r="O26" i="66"/>
  <c r="H26" i="66"/>
  <c r="P26" i="66"/>
  <c r="R26" i="66"/>
  <c r="S26" i="66"/>
  <c r="T26" i="66"/>
  <c r="G25" i="66"/>
  <c r="T25" i="66"/>
  <c r="S25" i="66"/>
  <c r="R25" i="66"/>
  <c r="H25" i="66"/>
  <c r="P25" i="66"/>
  <c r="O25" i="66"/>
  <c r="N25" i="66"/>
  <c r="N32" i="66"/>
  <c r="O32" i="66"/>
  <c r="P32" i="66"/>
  <c r="R32" i="66"/>
  <c r="G32" i="66"/>
  <c r="S32" i="66"/>
  <c r="H32" i="66"/>
  <c r="T32" i="66"/>
  <c r="Q30" i="66"/>
  <c r="M30" i="66"/>
  <c r="N31" i="66"/>
  <c r="O31" i="66"/>
  <c r="P31" i="66"/>
  <c r="G31" i="66"/>
  <c r="H31" i="66"/>
  <c r="R31" i="66"/>
  <c r="S31" i="66"/>
  <c r="T31" i="66"/>
  <c r="N30" i="66"/>
  <c r="G30" i="66"/>
  <c r="O30" i="66"/>
  <c r="H30" i="66"/>
  <c r="P30" i="66"/>
  <c r="R30" i="66"/>
  <c r="S30" i="66"/>
  <c r="T30" i="66"/>
  <c r="Q28" i="66"/>
  <c r="M28" i="66"/>
  <c r="AB48" i="66"/>
  <c r="C48" i="66" s="1"/>
  <c r="Q29" i="66"/>
  <c r="M29" i="66"/>
  <c r="Q26" i="66"/>
  <c r="M26" i="66"/>
  <c r="Q31" i="66"/>
  <c r="M31" i="66"/>
  <c r="H29" i="66"/>
  <c r="N29" i="66"/>
  <c r="O29" i="66"/>
  <c r="P29" i="66"/>
  <c r="R29" i="66"/>
  <c r="S29" i="66"/>
  <c r="T29" i="66"/>
  <c r="G29" i="66"/>
  <c r="M25" i="66"/>
  <c r="Q25" i="66"/>
  <c r="Q32" i="66"/>
  <c r="M32" i="66"/>
  <c r="N28" i="66"/>
  <c r="O28" i="66"/>
  <c r="P28" i="66"/>
  <c r="R28" i="66"/>
  <c r="G28" i="66"/>
  <c r="S28" i="66"/>
  <c r="H28" i="66"/>
  <c r="T28" i="66"/>
  <c r="AC47" i="71"/>
  <c r="D47" i="71" s="1"/>
  <c r="P25" i="70"/>
  <c r="O25" i="70"/>
  <c r="M25" i="70"/>
  <c r="N25" i="70"/>
  <c r="G25" i="70"/>
  <c r="N26" i="63"/>
  <c r="O26" i="63"/>
  <c r="G26" i="63"/>
  <c r="H26" i="63"/>
  <c r="T26" i="63"/>
  <c r="P26" i="63"/>
  <c r="S26" i="63"/>
  <c r="R26" i="63"/>
  <c r="S25" i="63"/>
  <c r="N25" i="63"/>
  <c r="T25" i="63"/>
  <c r="P25" i="63"/>
  <c r="O25" i="63"/>
  <c r="H25" i="63"/>
  <c r="R25" i="63"/>
  <c r="O30" i="63"/>
  <c r="P30" i="63"/>
  <c r="G30" i="63"/>
  <c r="R30" i="63"/>
  <c r="S30" i="63"/>
  <c r="T30" i="63"/>
  <c r="N30" i="63"/>
  <c r="H30" i="63"/>
  <c r="O28" i="63"/>
  <c r="P28" i="63"/>
  <c r="G28" i="63"/>
  <c r="R28" i="63"/>
  <c r="H28" i="63"/>
  <c r="S28" i="63"/>
  <c r="T28" i="63"/>
  <c r="N28" i="63"/>
  <c r="Q26" i="63"/>
  <c r="M26" i="63"/>
  <c r="M28" i="63"/>
  <c r="Q28" i="63"/>
  <c r="Q30" i="63"/>
  <c r="M30" i="63"/>
  <c r="O32" i="63"/>
  <c r="P32" i="63"/>
  <c r="G32" i="63"/>
  <c r="R32" i="63"/>
  <c r="H32" i="63"/>
  <c r="S32" i="63"/>
  <c r="T32" i="63"/>
  <c r="N32" i="63"/>
  <c r="Q29" i="63"/>
  <c r="M29" i="63"/>
  <c r="O27" i="63"/>
  <c r="G27" i="63"/>
  <c r="P27" i="63"/>
  <c r="H27" i="63"/>
  <c r="R27" i="63"/>
  <c r="S27" i="63"/>
  <c r="T27" i="63"/>
  <c r="N27" i="63"/>
  <c r="Q32" i="63"/>
  <c r="M32" i="63"/>
  <c r="O29" i="63"/>
  <c r="P29" i="63"/>
  <c r="R29" i="63"/>
  <c r="S29" i="63"/>
  <c r="G29" i="63"/>
  <c r="T29" i="63"/>
  <c r="H29" i="63"/>
  <c r="N29" i="63"/>
  <c r="O31" i="63"/>
  <c r="G31" i="63"/>
  <c r="P31" i="63"/>
  <c r="H31" i="63"/>
  <c r="R31" i="63"/>
  <c r="S31" i="63"/>
  <c r="T31" i="63"/>
  <c r="N31" i="63"/>
  <c r="Q27" i="63"/>
  <c r="M27" i="63"/>
  <c r="M31" i="63"/>
  <c r="Q31" i="63"/>
  <c r="AB51" i="62"/>
  <c r="C51" i="62" s="1"/>
  <c r="AC49" i="62"/>
  <c r="D49" i="62" s="1"/>
  <c r="N29" i="62"/>
  <c r="O29" i="62"/>
  <c r="T29" i="62"/>
  <c r="P29" i="62"/>
  <c r="R29" i="62"/>
  <c r="H29" i="62"/>
  <c r="S29" i="62"/>
  <c r="G29" i="62"/>
  <c r="AB50" i="62"/>
  <c r="C50" i="62" s="1"/>
  <c r="Q29" i="62"/>
  <c r="M29" i="62"/>
  <c r="N31" i="62"/>
  <c r="O31" i="62"/>
  <c r="G31" i="62"/>
  <c r="P31" i="62"/>
  <c r="H31" i="62"/>
  <c r="R31" i="62"/>
  <c r="S31" i="62"/>
  <c r="T31" i="62"/>
  <c r="Q28" i="62"/>
  <c r="M28" i="62"/>
  <c r="Q30" i="62"/>
  <c r="M30" i="62"/>
  <c r="N27" i="62"/>
  <c r="O27" i="62"/>
  <c r="G27" i="62"/>
  <c r="P27" i="62"/>
  <c r="H27" i="62"/>
  <c r="R27" i="62"/>
  <c r="T27" i="62"/>
  <c r="S27" i="62"/>
  <c r="Q31" i="62"/>
  <c r="M31" i="62"/>
  <c r="N30" i="62"/>
  <c r="H30" i="62"/>
  <c r="O30" i="62"/>
  <c r="P30" i="62"/>
  <c r="R30" i="62"/>
  <c r="T30" i="62"/>
  <c r="S30" i="62"/>
  <c r="G30" i="62"/>
  <c r="Q27" i="62"/>
  <c r="M27" i="62"/>
  <c r="Q32" i="62"/>
  <c r="M32" i="62"/>
  <c r="N32" i="62"/>
  <c r="O32" i="62"/>
  <c r="P32" i="62"/>
  <c r="T32" i="62"/>
  <c r="G32" i="62"/>
  <c r="R32" i="62"/>
  <c r="H32" i="62"/>
  <c r="S32" i="62"/>
  <c r="N28" i="62"/>
  <c r="O28" i="62"/>
  <c r="P28" i="62"/>
  <c r="G28" i="62"/>
  <c r="R28" i="62"/>
  <c r="H28" i="62"/>
  <c r="S28" i="62"/>
  <c r="T28" i="62"/>
  <c r="Q26" i="62"/>
  <c r="M26" i="62"/>
  <c r="N26" i="62"/>
  <c r="H26" i="62"/>
  <c r="O26" i="62"/>
  <c r="P26" i="62"/>
  <c r="T26" i="62"/>
  <c r="R26" i="62"/>
  <c r="S26" i="62"/>
  <c r="G26" i="62"/>
  <c r="S25" i="69"/>
  <c r="O25" i="69"/>
  <c r="N25" i="69"/>
  <c r="R25" i="69"/>
  <c r="T25" i="69"/>
  <c r="G25" i="69"/>
  <c r="P25" i="69"/>
  <c r="M25" i="69"/>
  <c r="R29" i="69"/>
  <c r="AC53" i="69"/>
  <c r="D53" i="69" s="1"/>
  <c r="S29" i="69"/>
  <c r="P29" i="69"/>
  <c r="O29" i="69"/>
  <c r="N29" i="69"/>
  <c r="H29" i="69"/>
  <c r="G29" i="69"/>
  <c r="T31" i="69"/>
  <c r="R31" i="69"/>
  <c r="N31" i="69"/>
  <c r="O31" i="69"/>
  <c r="P31" i="69"/>
  <c r="H31" i="69"/>
  <c r="G31" i="69"/>
  <c r="S31" i="69"/>
  <c r="M26" i="69"/>
  <c r="Q26" i="69"/>
  <c r="M32" i="69"/>
  <c r="Q32" i="69"/>
  <c r="M30" i="69"/>
  <c r="Q30" i="69"/>
  <c r="M27" i="69"/>
  <c r="Q27" i="69"/>
  <c r="T26" i="69"/>
  <c r="N26" i="69"/>
  <c r="G26" i="69"/>
  <c r="O26" i="69"/>
  <c r="R26" i="69"/>
  <c r="H26" i="69"/>
  <c r="P26" i="69"/>
  <c r="S26" i="69"/>
  <c r="H32" i="69"/>
  <c r="T32" i="69"/>
  <c r="N32" i="69"/>
  <c r="O32" i="69"/>
  <c r="P32" i="69"/>
  <c r="R32" i="69"/>
  <c r="G32" i="69"/>
  <c r="S32" i="69"/>
  <c r="M28" i="69"/>
  <c r="Q28" i="69"/>
  <c r="H28" i="69"/>
  <c r="T28" i="69"/>
  <c r="N28" i="69"/>
  <c r="O28" i="69"/>
  <c r="P28" i="69"/>
  <c r="G28" i="69"/>
  <c r="S28" i="69"/>
  <c r="R28" i="69"/>
  <c r="M31" i="69"/>
  <c r="Q31" i="69"/>
  <c r="T30" i="69"/>
  <c r="R30" i="69"/>
  <c r="N30" i="69"/>
  <c r="G30" i="69"/>
  <c r="O30" i="69"/>
  <c r="H30" i="69"/>
  <c r="P30" i="69"/>
  <c r="S30" i="69"/>
  <c r="T27" i="69"/>
  <c r="N27" i="69"/>
  <c r="R27" i="69"/>
  <c r="O27" i="69"/>
  <c r="P27" i="69"/>
  <c r="G27" i="69"/>
  <c r="H27" i="69"/>
  <c r="S27" i="69"/>
  <c r="M29" i="69"/>
  <c r="Q29" i="69"/>
  <c r="M27" i="68"/>
  <c r="Q27" i="68"/>
  <c r="M32" i="68"/>
  <c r="Q32" i="68"/>
  <c r="M28" i="68"/>
  <c r="Q28" i="68"/>
  <c r="G29" i="68"/>
  <c r="N29" i="68"/>
  <c r="O29" i="68"/>
  <c r="P29" i="68"/>
  <c r="R29" i="68"/>
  <c r="S29" i="68"/>
  <c r="T29" i="68"/>
  <c r="H29" i="68"/>
  <c r="G26" i="68"/>
  <c r="N26" i="68"/>
  <c r="H26" i="68"/>
  <c r="S26" i="68"/>
  <c r="O26" i="68"/>
  <c r="P26" i="68"/>
  <c r="R26" i="68"/>
  <c r="T26" i="68"/>
  <c r="N28" i="68"/>
  <c r="O28" i="68"/>
  <c r="S28" i="68"/>
  <c r="P28" i="68"/>
  <c r="G28" i="68"/>
  <c r="R28" i="68"/>
  <c r="H28" i="68"/>
  <c r="T28" i="68"/>
  <c r="N32" i="68"/>
  <c r="S32" i="68"/>
  <c r="O32" i="68"/>
  <c r="P32" i="68"/>
  <c r="G32" i="68"/>
  <c r="R32" i="68"/>
  <c r="H32" i="68"/>
  <c r="T32" i="68"/>
  <c r="N31" i="68"/>
  <c r="O31" i="68"/>
  <c r="G31" i="68"/>
  <c r="P31" i="68"/>
  <c r="H31" i="68"/>
  <c r="S31" i="68"/>
  <c r="R31" i="68"/>
  <c r="T31" i="68"/>
  <c r="M30" i="68"/>
  <c r="Q30" i="68"/>
  <c r="M26" i="68"/>
  <c r="Q26" i="68"/>
  <c r="G30" i="68"/>
  <c r="N30" i="68"/>
  <c r="H30" i="68"/>
  <c r="O30" i="68"/>
  <c r="P30" i="68"/>
  <c r="R30" i="68"/>
  <c r="T30" i="68"/>
  <c r="S30" i="68"/>
  <c r="S27" i="68"/>
  <c r="N27" i="68"/>
  <c r="O27" i="68"/>
  <c r="G27" i="68"/>
  <c r="P27" i="68"/>
  <c r="H27" i="68"/>
  <c r="R27" i="68"/>
  <c r="T27" i="68"/>
  <c r="M31" i="68"/>
  <c r="Q31" i="68"/>
  <c r="M29" i="68"/>
  <c r="Q29" i="68"/>
  <c r="P32" i="64"/>
  <c r="R32" i="64"/>
  <c r="G32" i="64"/>
  <c r="S32" i="64"/>
  <c r="H32" i="64"/>
  <c r="T32" i="64"/>
  <c r="N32" i="64"/>
  <c r="O32" i="64"/>
  <c r="T25" i="64"/>
  <c r="S25" i="64"/>
  <c r="R25" i="64"/>
  <c r="H25" i="64"/>
  <c r="P25" i="64"/>
  <c r="N25" i="64"/>
  <c r="O25" i="64"/>
  <c r="G25" i="64"/>
  <c r="Q32" i="64"/>
  <c r="M32" i="64"/>
  <c r="Q26" i="64"/>
  <c r="M26" i="64"/>
  <c r="G26" i="64"/>
  <c r="H26" i="64"/>
  <c r="P26" i="64"/>
  <c r="R26" i="64"/>
  <c r="S26" i="64"/>
  <c r="T26" i="64"/>
  <c r="N26" i="64"/>
  <c r="O26" i="64"/>
  <c r="P27" i="64"/>
  <c r="G27" i="64"/>
  <c r="H27" i="64"/>
  <c r="R27" i="64"/>
  <c r="S27" i="64"/>
  <c r="T27" i="64"/>
  <c r="N27" i="64"/>
  <c r="O27" i="64"/>
  <c r="Q27" i="64"/>
  <c r="M27" i="64"/>
  <c r="Q28" i="64"/>
  <c r="M28" i="64"/>
  <c r="O28" i="64"/>
  <c r="P28" i="64"/>
  <c r="R28" i="64"/>
  <c r="G28" i="64"/>
  <c r="S28" i="64"/>
  <c r="H28" i="64"/>
  <c r="T28" i="64"/>
  <c r="N28" i="64"/>
  <c r="M29" i="64"/>
  <c r="Q29" i="64"/>
  <c r="P29" i="64"/>
  <c r="R29" i="64"/>
  <c r="S29" i="64"/>
  <c r="T29" i="64"/>
  <c r="G29" i="64"/>
  <c r="H29" i="64"/>
  <c r="N29" i="64"/>
  <c r="O29" i="64"/>
  <c r="Q30" i="64"/>
  <c r="M30" i="64"/>
  <c r="H30" i="64"/>
  <c r="P30" i="64"/>
  <c r="R30" i="64"/>
  <c r="S30" i="64"/>
  <c r="T30" i="64"/>
  <c r="N30" i="64"/>
  <c r="G30" i="64"/>
  <c r="O30" i="64"/>
  <c r="Q31" i="64"/>
  <c r="M31" i="64"/>
  <c r="O31" i="64"/>
  <c r="P31" i="64"/>
  <c r="G31" i="64"/>
  <c r="H31" i="64"/>
  <c r="R31" i="64"/>
  <c r="S31" i="64"/>
  <c r="T31" i="64"/>
  <c r="N31" i="64"/>
  <c r="AC52" i="68"/>
  <c r="D52" i="68" s="1"/>
  <c r="AB46" i="64"/>
  <c r="C46" i="64" s="1"/>
  <c r="AC47" i="66"/>
  <c r="D47" i="66" s="1"/>
  <c r="AB51" i="63"/>
  <c r="C51" i="63" s="1"/>
  <c r="AB46" i="63"/>
  <c r="C46" i="63" s="1"/>
  <c r="AB52" i="66"/>
  <c r="C52" i="66" s="1"/>
  <c r="AB52" i="70"/>
  <c r="C52" i="70" s="1"/>
  <c r="AC53" i="71"/>
  <c r="D53" i="71" s="1"/>
  <c r="AB47" i="64"/>
  <c r="C47" i="64" s="1"/>
  <c r="AB47" i="69"/>
  <c r="C47" i="69" s="1"/>
  <c r="AB49" i="70"/>
  <c r="C49" i="70" s="1"/>
  <c r="AB48" i="69"/>
  <c r="C48" i="69" s="1"/>
  <c r="AB51" i="70"/>
  <c r="C51" i="70" s="1"/>
  <c r="AB45" i="68"/>
  <c r="C45" i="68" s="1"/>
  <c r="AB46" i="65"/>
  <c r="C46" i="65" s="1"/>
  <c r="AC51" i="64"/>
  <c r="D51" i="64" s="1"/>
  <c r="AC45" i="71"/>
  <c r="D45" i="71" s="1"/>
  <c r="AC47" i="63"/>
  <c r="D47" i="63" s="1"/>
  <c r="AB52" i="67"/>
  <c r="C52" i="67" s="1"/>
  <c r="AB47" i="67"/>
  <c r="C47" i="67" s="1"/>
  <c r="AC45" i="69"/>
  <c r="D45" i="69" s="1"/>
  <c r="AB53" i="68"/>
  <c r="C53" i="68" s="1"/>
  <c r="AC50" i="65"/>
  <c r="D50" i="65" s="1"/>
  <c r="AC46" i="69"/>
  <c r="D46" i="69" s="1"/>
  <c r="G8" i="52" l="1"/>
  <c r="H8" i="52"/>
  <c r="AL8" i="52"/>
  <c r="AM8" i="52"/>
  <c r="H15" i="50"/>
  <c r="G15" i="50"/>
  <c r="H14" i="50"/>
  <c r="G14" i="50"/>
  <c r="H13" i="50"/>
  <c r="G13" i="50"/>
  <c r="H12" i="50"/>
  <c r="G12" i="50"/>
  <c r="H11" i="50"/>
  <c r="G11" i="50"/>
  <c r="H10" i="50"/>
  <c r="G10" i="50"/>
  <c r="H9" i="50"/>
  <c r="G9" i="50"/>
  <c r="H8" i="50"/>
  <c r="G8" i="50"/>
  <c r="H7" i="50"/>
  <c r="G7" i="50"/>
  <c r="H6" i="50"/>
  <c r="G6" i="50"/>
  <c r="AX16" i="50"/>
  <c r="BA16" i="50" s="1"/>
  <c r="AW16" i="50"/>
  <c r="AZ16" i="50" s="1"/>
  <c r="BR16" i="50"/>
  <c r="BJ16" i="50"/>
  <c r="AX15" i="50"/>
  <c r="BA15" i="50" s="1"/>
  <c r="AW15" i="50"/>
  <c r="AZ15" i="50" s="1"/>
  <c r="AM15" i="50"/>
  <c r="BR15" i="50" s="1"/>
  <c r="AL15" i="50"/>
  <c r="BJ15" i="50" s="1"/>
  <c r="AX11" i="50"/>
  <c r="BA11" i="50" s="1"/>
  <c r="AW11" i="50"/>
  <c r="AZ11" i="50" s="1"/>
  <c r="AM11" i="50"/>
  <c r="BR11" i="50" s="1"/>
  <c r="AL11" i="50"/>
  <c r="BJ11" i="50" s="1"/>
  <c r="AX10" i="50"/>
  <c r="BA10" i="50" s="1"/>
  <c r="AW10" i="50"/>
  <c r="AZ10" i="50" s="1"/>
  <c r="AM10" i="50"/>
  <c r="BR10" i="50" s="1"/>
  <c r="AL10" i="50"/>
  <c r="BJ10" i="50" s="1"/>
  <c r="AX9" i="50"/>
  <c r="BA9" i="50" s="1"/>
  <c r="AW9" i="50"/>
  <c r="AZ9" i="50" s="1"/>
  <c r="AM9" i="50"/>
  <c r="BR9" i="50" s="1"/>
  <c r="AL9" i="50"/>
  <c r="BJ9" i="50" s="1"/>
  <c r="AX9" i="47"/>
  <c r="BA9" i="47" s="1"/>
  <c r="AW9" i="47"/>
  <c r="AZ9" i="47" s="1"/>
  <c r="AM9" i="47"/>
  <c r="BR9" i="47" s="1"/>
  <c r="AL9" i="47"/>
  <c r="BJ9" i="47" s="1"/>
  <c r="H9" i="47"/>
  <c r="G9" i="47"/>
  <c r="AX7" i="47"/>
  <c r="BA7" i="47" s="1"/>
  <c r="AW7" i="47"/>
  <c r="AZ7" i="47" s="1"/>
  <c r="AM7" i="47"/>
  <c r="BR7" i="47" s="1"/>
  <c r="AL7" i="47"/>
  <c r="BJ7" i="47" s="1"/>
  <c r="H7" i="47"/>
  <c r="G7" i="47"/>
  <c r="AM13" i="47"/>
  <c r="AL13" i="47"/>
  <c r="H13" i="47"/>
  <c r="G13" i="47"/>
  <c r="AM12" i="47"/>
  <c r="AL12" i="47"/>
  <c r="H12" i="47"/>
  <c r="G12" i="47"/>
  <c r="G6" i="47"/>
  <c r="H6" i="47"/>
  <c r="G8" i="47"/>
  <c r="H8" i="47"/>
  <c r="G10" i="47"/>
  <c r="H10" i="47"/>
  <c r="G11" i="47"/>
  <c r="H11" i="47"/>
  <c r="G14" i="47"/>
  <c r="H14" i="47"/>
  <c r="G15" i="47"/>
  <c r="H15" i="47"/>
  <c r="G16" i="47"/>
  <c r="H16" i="47"/>
  <c r="G17" i="47"/>
  <c r="H17" i="47"/>
  <c r="BK9" i="47" l="1"/>
  <c r="BC7" i="47"/>
  <c r="BG7" i="47"/>
  <c r="BO9" i="47"/>
  <c r="BK11" i="50"/>
  <c r="BH10" i="50"/>
  <c r="BG10" i="50"/>
  <c r="BK15" i="50"/>
  <c r="BD16" i="50"/>
  <c r="BH16" i="50"/>
  <c r="BL16" i="50"/>
  <c r="BP16" i="50"/>
  <c r="BC16" i="50"/>
  <c r="BK16" i="50"/>
  <c r="BE16" i="50"/>
  <c r="BI16" i="50"/>
  <c r="BM16" i="50"/>
  <c r="BQ16" i="50"/>
  <c r="BG16" i="50"/>
  <c r="BO16" i="50"/>
  <c r="BF16" i="50"/>
  <c r="BN16" i="50"/>
  <c r="BD9" i="50"/>
  <c r="BO15" i="50"/>
  <c r="BG9" i="50"/>
  <c r="BC10" i="50"/>
  <c r="BC9" i="50"/>
  <c r="BO11" i="50"/>
  <c r="BH9" i="50"/>
  <c r="BD10" i="50"/>
  <c r="BE15" i="50"/>
  <c r="BI15" i="50"/>
  <c r="BM15" i="50"/>
  <c r="BQ15" i="50"/>
  <c r="BC15" i="50"/>
  <c r="BG15" i="50"/>
  <c r="BD15" i="50"/>
  <c r="BH15" i="50"/>
  <c r="BL15" i="50"/>
  <c r="BP15" i="50"/>
  <c r="BF15" i="50"/>
  <c r="BN15" i="50"/>
  <c r="BD11" i="50"/>
  <c r="BH11" i="50"/>
  <c r="BL11" i="50"/>
  <c r="BP11" i="50"/>
  <c r="BC11" i="50"/>
  <c r="BG11" i="50"/>
  <c r="BE11" i="50"/>
  <c r="BI11" i="50"/>
  <c r="BM11" i="50"/>
  <c r="BQ11" i="50"/>
  <c r="BF11" i="50"/>
  <c r="BN11" i="50"/>
  <c r="BP10" i="50"/>
  <c r="BE10" i="50"/>
  <c r="BI10" i="50"/>
  <c r="BM10" i="50"/>
  <c r="BQ10" i="50"/>
  <c r="BK10" i="50"/>
  <c r="BO10" i="50"/>
  <c r="BL10" i="50"/>
  <c r="BF10" i="50"/>
  <c r="BN10" i="50"/>
  <c r="BK9" i="50"/>
  <c r="BO9" i="50"/>
  <c r="BP9" i="50"/>
  <c r="BE9" i="50"/>
  <c r="BI9" i="50"/>
  <c r="BM9" i="50"/>
  <c r="BQ9" i="50"/>
  <c r="BL9" i="50"/>
  <c r="BF9" i="50"/>
  <c r="BN9" i="50"/>
  <c r="BC9" i="47"/>
  <c r="BG9" i="47"/>
  <c r="BH9" i="47"/>
  <c r="BE9" i="47"/>
  <c r="BI9" i="47"/>
  <c r="BM9" i="47"/>
  <c r="BQ9" i="47"/>
  <c r="BD9" i="47"/>
  <c r="BL9" i="47"/>
  <c r="BP9" i="47"/>
  <c r="BF9" i="47"/>
  <c r="BN9" i="47"/>
  <c r="BK7" i="47"/>
  <c r="BD7" i="47"/>
  <c r="BH7" i="47"/>
  <c r="BL7" i="47"/>
  <c r="BP7" i="47"/>
  <c r="BO7" i="47"/>
  <c r="BE7" i="47"/>
  <c r="BI7" i="47"/>
  <c r="BM7" i="47"/>
  <c r="BQ7" i="47"/>
  <c r="BF7" i="47"/>
  <c r="BN7" i="47"/>
  <c r="G6" i="52"/>
  <c r="H6" i="52"/>
  <c r="G7" i="52"/>
  <c r="H7" i="52"/>
  <c r="G9" i="52"/>
  <c r="H9" i="52"/>
  <c r="G10" i="52"/>
  <c r="H10" i="52"/>
  <c r="G11" i="52"/>
  <c r="H11" i="52"/>
  <c r="G12" i="52"/>
  <c r="H12" i="52"/>
  <c r="H99" i="60" l="1"/>
  <c r="G99" i="60"/>
  <c r="F99" i="60"/>
  <c r="M99" i="60" s="1"/>
  <c r="M98" i="60"/>
  <c r="H98" i="60"/>
  <c r="G98" i="60"/>
  <c r="F98" i="60"/>
  <c r="H97" i="60"/>
  <c r="G97" i="60"/>
  <c r="F97" i="60"/>
  <c r="M97" i="60" s="1"/>
  <c r="I96" i="60"/>
  <c r="J96" i="60" s="1"/>
  <c r="Q50" i="60" s="1"/>
  <c r="H96" i="60"/>
  <c r="G96" i="60"/>
  <c r="F96" i="60"/>
  <c r="M96" i="60" s="1"/>
  <c r="H95" i="60"/>
  <c r="G95" i="60"/>
  <c r="F95" i="60"/>
  <c r="M95" i="60" s="1"/>
  <c r="M94" i="60"/>
  <c r="H94" i="60"/>
  <c r="G94" i="60"/>
  <c r="F94" i="60"/>
  <c r="H93" i="60"/>
  <c r="G93" i="60"/>
  <c r="F93" i="60"/>
  <c r="M93" i="60" s="1"/>
  <c r="H92" i="60"/>
  <c r="G92" i="60"/>
  <c r="F92" i="60"/>
  <c r="M92" i="60" s="1"/>
  <c r="H91" i="60"/>
  <c r="G91" i="60"/>
  <c r="F91" i="60"/>
  <c r="M91" i="60" s="1"/>
  <c r="H90" i="60"/>
  <c r="G90" i="60"/>
  <c r="F90" i="60"/>
  <c r="M90" i="60" s="1"/>
  <c r="H89" i="60"/>
  <c r="G89" i="60"/>
  <c r="F89" i="60"/>
  <c r="M89" i="60" s="1"/>
  <c r="H88" i="60"/>
  <c r="G88" i="60"/>
  <c r="F88" i="60"/>
  <c r="M88" i="60" s="1"/>
  <c r="H87" i="60"/>
  <c r="G87" i="60"/>
  <c r="F87" i="60"/>
  <c r="M87" i="60" s="1"/>
  <c r="H86" i="60"/>
  <c r="G86" i="60"/>
  <c r="F86" i="60"/>
  <c r="M86" i="60" s="1"/>
  <c r="H85" i="60"/>
  <c r="G85" i="60"/>
  <c r="F85" i="60"/>
  <c r="M85" i="60" s="1"/>
  <c r="H84" i="60"/>
  <c r="G84" i="60"/>
  <c r="F84" i="60"/>
  <c r="M84" i="60" s="1"/>
  <c r="F83" i="60"/>
  <c r="M83" i="60" s="1"/>
  <c r="F82" i="60"/>
  <c r="M82" i="60" s="1"/>
  <c r="F81" i="60"/>
  <c r="M81" i="60" s="1"/>
  <c r="F80" i="60"/>
  <c r="M80" i="60" s="1"/>
  <c r="F79" i="60"/>
  <c r="M79" i="60" s="1"/>
  <c r="F78" i="60"/>
  <c r="M78" i="60" s="1"/>
  <c r="F77" i="60"/>
  <c r="M77" i="60" s="1"/>
  <c r="F76" i="60"/>
  <c r="M76" i="60" s="1"/>
  <c r="F75" i="60"/>
  <c r="M75" i="60" s="1"/>
  <c r="F74" i="60"/>
  <c r="M74" i="60" s="1"/>
  <c r="F73" i="60"/>
  <c r="M73" i="60" s="1"/>
  <c r="F72" i="60"/>
  <c r="M72" i="60" s="1"/>
  <c r="F71" i="60"/>
  <c r="M71" i="60" s="1"/>
  <c r="F70" i="60"/>
  <c r="M70" i="60" s="1"/>
  <c r="F69" i="60"/>
  <c r="M69" i="60" s="1"/>
  <c r="F68" i="60"/>
  <c r="M68" i="60" s="1"/>
  <c r="O53" i="60"/>
  <c r="I99" i="60" s="1"/>
  <c r="J99" i="60" s="1"/>
  <c r="Q53" i="60" s="1"/>
  <c r="O52" i="60"/>
  <c r="I98" i="60" s="1"/>
  <c r="J98" i="60" s="1"/>
  <c r="Q52" i="60" s="1"/>
  <c r="O51" i="60"/>
  <c r="I97" i="60" s="1"/>
  <c r="J97" i="60" s="1"/>
  <c r="Q51" i="60" s="1"/>
  <c r="X50" i="60"/>
  <c r="K96" i="60" s="1"/>
  <c r="O50" i="60"/>
  <c r="O49" i="60"/>
  <c r="I95" i="60" s="1"/>
  <c r="J95" i="60" s="1"/>
  <c r="Q49" i="60" s="1"/>
  <c r="O48" i="60"/>
  <c r="I94" i="60" s="1"/>
  <c r="J94" i="60" s="1"/>
  <c r="Q48" i="60" s="1"/>
  <c r="X47" i="60"/>
  <c r="K93" i="60" s="1"/>
  <c r="O47" i="60"/>
  <c r="I93" i="60" s="1"/>
  <c r="J93" i="60" s="1"/>
  <c r="Q47" i="60" s="1"/>
  <c r="O46" i="60"/>
  <c r="I92" i="60" s="1"/>
  <c r="J92" i="60" s="1"/>
  <c r="Q46" i="60" s="1"/>
  <c r="O45" i="60"/>
  <c r="I91" i="60" s="1"/>
  <c r="J91" i="60" s="1"/>
  <c r="Q45" i="60" s="1"/>
  <c r="O44" i="60"/>
  <c r="I90" i="60" s="1"/>
  <c r="J90" i="60" s="1"/>
  <c r="Q44" i="60" s="1"/>
  <c r="D44" i="60"/>
  <c r="C44" i="60"/>
  <c r="O43" i="60"/>
  <c r="I89" i="60" s="1"/>
  <c r="J89" i="60" s="1"/>
  <c r="Q43" i="60" s="1"/>
  <c r="D43" i="60"/>
  <c r="C43" i="60"/>
  <c r="O42" i="60"/>
  <c r="X42" i="60" s="1"/>
  <c r="K88" i="60" s="1"/>
  <c r="D42" i="60"/>
  <c r="C42" i="60"/>
  <c r="O41" i="60"/>
  <c r="I87" i="60" s="1"/>
  <c r="J87" i="60" s="1"/>
  <c r="Q41" i="60" s="1"/>
  <c r="D41" i="60"/>
  <c r="C41" i="60"/>
  <c r="O40" i="60"/>
  <c r="I86" i="60" s="1"/>
  <c r="J86" i="60" s="1"/>
  <c r="Q40" i="60" s="1"/>
  <c r="D40" i="60"/>
  <c r="C40" i="60"/>
  <c r="O39" i="60"/>
  <c r="I85" i="60" s="1"/>
  <c r="J85" i="60" s="1"/>
  <c r="Q39" i="60" s="1"/>
  <c r="D39" i="60"/>
  <c r="C39" i="60"/>
  <c r="X38" i="60"/>
  <c r="K84" i="60" s="1"/>
  <c r="O38" i="60"/>
  <c r="I84" i="60" s="1"/>
  <c r="J84" i="60" s="1"/>
  <c r="Q38" i="60" s="1"/>
  <c r="D38" i="60"/>
  <c r="C38" i="60"/>
  <c r="V35" i="60"/>
  <c r="Q35" i="60"/>
  <c r="N35" i="60"/>
  <c r="L35" i="60"/>
  <c r="G35" i="60"/>
  <c r="T34" i="60"/>
  <c r="L34" i="60"/>
  <c r="G34" i="60"/>
  <c r="AC21" i="60"/>
  <c r="AB21" i="60"/>
  <c r="AA21" i="60"/>
  <c r="O21" i="60"/>
  <c r="I83" i="60" s="1"/>
  <c r="H21" i="60"/>
  <c r="H83" i="60" s="1"/>
  <c r="G21" i="60"/>
  <c r="G83" i="60" s="1"/>
  <c r="AC20" i="60"/>
  <c r="AB20" i="60"/>
  <c r="AA20" i="60"/>
  <c r="O20" i="60"/>
  <c r="I82" i="60" s="1"/>
  <c r="H20" i="60"/>
  <c r="H82" i="60" s="1"/>
  <c r="G20" i="60"/>
  <c r="G82" i="60" s="1"/>
  <c r="AC19" i="60"/>
  <c r="AB19" i="60"/>
  <c r="AA19" i="60"/>
  <c r="O19" i="60"/>
  <c r="I81" i="60" s="1"/>
  <c r="H19" i="60"/>
  <c r="H81" i="60" s="1"/>
  <c r="G19" i="60"/>
  <c r="G81" i="60" s="1"/>
  <c r="AC18" i="60"/>
  <c r="AB18" i="60"/>
  <c r="AA18" i="60"/>
  <c r="O18" i="60"/>
  <c r="X18" i="60" s="1"/>
  <c r="K80" i="60" s="1"/>
  <c r="H18" i="60"/>
  <c r="H80" i="60" s="1"/>
  <c r="G18" i="60"/>
  <c r="G80" i="60" s="1"/>
  <c r="AC17" i="60"/>
  <c r="AB17" i="60"/>
  <c r="AA17" i="60"/>
  <c r="O17" i="60"/>
  <c r="I79" i="60" s="1"/>
  <c r="H17" i="60"/>
  <c r="H79" i="60" s="1"/>
  <c r="G17" i="60"/>
  <c r="G79" i="60" s="1"/>
  <c r="AC16" i="60"/>
  <c r="AB16" i="60"/>
  <c r="AA16" i="60"/>
  <c r="O16" i="60"/>
  <c r="X16" i="60" s="1"/>
  <c r="K78" i="60" s="1"/>
  <c r="H16" i="60"/>
  <c r="H78" i="60" s="1"/>
  <c r="G16" i="60"/>
  <c r="G78" i="60" s="1"/>
  <c r="AC15" i="60"/>
  <c r="AB15" i="60"/>
  <c r="AA15" i="60"/>
  <c r="O15" i="60"/>
  <c r="I77" i="60" s="1"/>
  <c r="H15" i="60"/>
  <c r="H77" i="60" s="1"/>
  <c r="G15" i="60"/>
  <c r="G77" i="60" s="1"/>
  <c r="AC14" i="60"/>
  <c r="AB14" i="60"/>
  <c r="AA14" i="60"/>
  <c r="X14" i="60"/>
  <c r="K76" i="60" s="1"/>
  <c r="O14" i="60"/>
  <c r="I76" i="60" s="1"/>
  <c r="J76" i="60" s="1"/>
  <c r="Q14" i="60" s="1"/>
  <c r="H14" i="60"/>
  <c r="H76" i="60" s="1"/>
  <c r="G14" i="60"/>
  <c r="G76" i="60" s="1"/>
  <c r="AC13" i="60"/>
  <c r="AB13" i="60"/>
  <c r="AA13" i="60"/>
  <c r="O13" i="60"/>
  <c r="I75" i="60" s="1"/>
  <c r="H13" i="60"/>
  <c r="H75" i="60" s="1"/>
  <c r="G13" i="60"/>
  <c r="G75" i="60" s="1"/>
  <c r="AC12" i="60"/>
  <c r="AB12" i="60"/>
  <c r="AA12" i="60"/>
  <c r="O12" i="60"/>
  <c r="I74" i="60" s="1"/>
  <c r="J74" i="60" s="1"/>
  <c r="Q12" i="60" s="1"/>
  <c r="H12" i="60"/>
  <c r="H74" i="60" s="1"/>
  <c r="G12" i="60"/>
  <c r="G74" i="60" s="1"/>
  <c r="AC11" i="60"/>
  <c r="AB11" i="60"/>
  <c r="AA11" i="60"/>
  <c r="O11" i="60"/>
  <c r="H11" i="60"/>
  <c r="H73" i="60" s="1"/>
  <c r="G11" i="60"/>
  <c r="G73" i="60" s="1"/>
  <c r="AC10" i="60"/>
  <c r="AB10" i="60"/>
  <c r="AA10" i="60"/>
  <c r="O10" i="60"/>
  <c r="I72" i="60" s="1"/>
  <c r="J72" i="60" s="1"/>
  <c r="Q10" i="60" s="1"/>
  <c r="H10" i="60"/>
  <c r="H72" i="60" s="1"/>
  <c r="G10" i="60"/>
  <c r="G72" i="60" s="1"/>
  <c r="AC9" i="60"/>
  <c r="AB9" i="60"/>
  <c r="AA9" i="60"/>
  <c r="X9" i="60"/>
  <c r="K71" i="60" s="1"/>
  <c r="O9" i="60"/>
  <c r="I71" i="60" s="1"/>
  <c r="J71" i="60" s="1"/>
  <c r="Q9" i="60" s="1"/>
  <c r="H9" i="60"/>
  <c r="H71" i="60" s="1"/>
  <c r="G9" i="60"/>
  <c r="G71" i="60" s="1"/>
  <c r="AC8" i="60"/>
  <c r="AB8" i="60"/>
  <c r="AA8" i="60"/>
  <c r="O8" i="60"/>
  <c r="X8" i="60" s="1"/>
  <c r="K70" i="60" s="1"/>
  <c r="H8" i="60"/>
  <c r="H70" i="60" s="1"/>
  <c r="G8" i="60"/>
  <c r="G70" i="60" s="1"/>
  <c r="AC7" i="60"/>
  <c r="AB7" i="60"/>
  <c r="AA7" i="60"/>
  <c r="O7" i="60"/>
  <c r="H7" i="60"/>
  <c r="H69" i="60" s="1"/>
  <c r="G7" i="60"/>
  <c r="G69" i="60" s="1"/>
  <c r="AC6" i="60"/>
  <c r="AB6" i="60"/>
  <c r="AA6" i="60"/>
  <c r="O6" i="60"/>
  <c r="I68" i="60" s="1"/>
  <c r="H6" i="60"/>
  <c r="H68" i="60" s="1"/>
  <c r="G6" i="60"/>
  <c r="G68" i="60" s="1"/>
  <c r="H99" i="59"/>
  <c r="G99" i="59"/>
  <c r="F99" i="59"/>
  <c r="M99" i="59" s="1"/>
  <c r="M98" i="59"/>
  <c r="H98" i="59"/>
  <c r="G98" i="59"/>
  <c r="F98" i="59"/>
  <c r="H97" i="59"/>
  <c r="G97" i="59"/>
  <c r="F97" i="59"/>
  <c r="M97" i="59" s="1"/>
  <c r="I96" i="59"/>
  <c r="J96" i="59" s="1"/>
  <c r="Q50" i="59" s="1"/>
  <c r="H96" i="59"/>
  <c r="G96" i="59"/>
  <c r="F96" i="59"/>
  <c r="M96" i="59" s="1"/>
  <c r="H95" i="59"/>
  <c r="G95" i="59"/>
  <c r="F95" i="59"/>
  <c r="M95" i="59" s="1"/>
  <c r="M94" i="59"/>
  <c r="H94" i="59"/>
  <c r="G94" i="59"/>
  <c r="F94" i="59"/>
  <c r="H93" i="59"/>
  <c r="G93" i="59"/>
  <c r="F93" i="59"/>
  <c r="M93" i="59" s="1"/>
  <c r="H92" i="59"/>
  <c r="G92" i="59"/>
  <c r="F92" i="59"/>
  <c r="M92" i="59" s="1"/>
  <c r="H91" i="59"/>
  <c r="G91" i="59"/>
  <c r="F91" i="59"/>
  <c r="M91" i="59" s="1"/>
  <c r="M90" i="59"/>
  <c r="H90" i="59"/>
  <c r="G90" i="59"/>
  <c r="F90" i="59"/>
  <c r="H89" i="59"/>
  <c r="G89" i="59"/>
  <c r="F89" i="59"/>
  <c r="M89" i="59" s="1"/>
  <c r="H88" i="59"/>
  <c r="G88" i="59"/>
  <c r="F88" i="59"/>
  <c r="M88" i="59" s="1"/>
  <c r="H87" i="59"/>
  <c r="G87" i="59"/>
  <c r="F87" i="59"/>
  <c r="M87" i="59" s="1"/>
  <c r="H86" i="59"/>
  <c r="G86" i="59"/>
  <c r="F86" i="59"/>
  <c r="M86" i="59" s="1"/>
  <c r="H85" i="59"/>
  <c r="G85" i="59"/>
  <c r="F85" i="59"/>
  <c r="M85" i="59" s="1"/>
  <c r="H84" i="59"/>
  <c r="G84" i="59"/>
  <c r="F84" i="59"/>
  <c r="M84" i="59" s="1"/>
  <c r="F83" i="59"/>
  <c r="M83" i="59" s="1"/>
  <c r="F82" i="59"/>
  <c r="M82" i="59" s="1"/>
  <c r="F81" i="59"/>
  <c r="M81" i="59" s="1"/>
  <c r="F80" i="59"/>
  <c r="M80" i="59" s="1"/>
  <c r="F79" i="59"/>
  <c r="M79" i="59" s="1"/>
  <c r="F78" i="59"/>
  <c r="M78" i="59" s="1"/>
  <c r="F77" i="59"/>
  <c r="M77" i="59" s="1"/>
  <c r="F76" i="59"/>
  <c r="M76" i="59" s="1"/>
  <c r="F75" i="59"/>
  <c r="M75" i="59" s="1"/>
  <c r="F74" i="59"/>
  <c r="M74" i="59" s="1"/>
  <c r="F73" i="59"/>
  <c r="M73" i="59" s="1"/>
  <c r="F72" i="59"/>
  <c r="M72" i="59" s="1"/>
  <c r="F71" i="59"/>
  <c r="M71" i="59" s="1"/>
  <c r="F70" i="59"/>
  <c r="M70" i="59" s="1"/>
  <c r="F69" i="59"/>
  <c r="M69" i="59" s="1"/>
  <c r="F68" i="59"/>
  <c r="M68" i="59" s="1"/>
  <c r="O53" i="59"/>
  <c r="I99" i="59" s="1"/>
  <c r="J99" i="59" s="1"/>
  <c r="Q53" i="59" s="1"/>
  <c r="O52" i="59"/>
  <c r="I98" i="59" s="1"/>
  <c r="J98" i="59" s="1"/>
  <c r="Q52" i="59" s="1"/>
  <c r="X51" i="59"/>
  <c r="K97" i="59" s="1"/>
  <c r="O51" i="59"/>
  <c r="I97" i="59" s="1"/>
  <c r="J97" i="59" s="1"/>
  <c r="Q51" i="59" s="1"/>
  <c r="O50" i="59"/>
  <c r="X50" i="59" s="1"/>
  <c r="K96" i="59" s="1"/>
  <c r="O49" i="59"/>
  <c r="I95" i="59" s="1"/>
  <c r="J95" i="59" s="1"/>
  <c r="Q49" i="59" s="1"/>
  <c r="X48" i="59"/>
  <c r="K94" i="59" s="1"/>
  <c r="O48" i="59"/>
  <c r="I94" i="59" s="1"/>
  <c r="J94" i="59" s="1"/>
  <c r="Q48" i="59" s="1"/>
  <c r="O47" i="59"/>
  <c r="I93" i="59" s="1"/>
  <c r="J93" i="59" s="1"/>
  <c r="Q47" i="59" s="1"/>
  <c r="O46" i="59"/>
  <c r="X46" i="59" s="1"/>
  <c r="K92" i="59" s="1"/>
  <c r="O45" i="59"/>
  <c r="O44" i="59"/>
  <c r="I90" i="59" s="1"/>
  <c r="J90" i="59" s="1"/>
  <c r="Q44" i="59" s="1"/>
  <c r="D44" i="59"/>
  <c r="C44" i="59"/>
  <c r="O43" i="59"/>
  <c r="D43" i="59"/>
  <c r="C43" i="59"/>
  <c r="X42" i="59"/>
  <c r="K88" i="59" s="1"/>
  <c r="O42" i="59"/>
  <c r="I88" i="59" s="1"/>
  <c r="J88" i="59" s="1"/>
  <c r="Q42" i="59" s="1"/>
  <c r="D42" i="59"/>
  <c r="C42" i="59"/>
  <c r="O41" i="59"/>
  <c r="D41" i="59"/>
  <c r="C41" i="59"/>
  <c r="X40" i="59"/>
  <c r="K86" i="59" s="1"/>
  <c r="O40" i="59"/>
  <c r="I86" i="59" s="1"/>
  <c r="J86" i="59" s="1"/>
  <c r="Q40" i="59" s="1"/>
  <c r="D40" i="59"/>
  <c r="C40" i="59"/>
  <c r="O39" i="59"/>
  <c r="D39" i="59"/>
  <c r="C39" i="59"/>
  <c r="O38" i="59"/>
  <c r="X38" i="59" s="1"/>
  <c r="K84" i="59" s="1"/>
  <c r="D38" i="59"/>
  <c r="C38" i="59"/>
  <c r="V35" i="59"/>
  <c r="Q35" i="59"/>
  <c r="N35" i="59"/>
  <c r="L35" i="59"/>
  <c r="G35" i="59"/>
  <c r="T34" i="59"/>
  <c r="L34" i="59"/>
  <c r="G34" i="59"/>
  <c r="AC21" i="59"/>
  <c r="AB21" i="59"/>
  <c r="AA21" i="59"/>
  <c r="O21" i="59"/>
  <c r="I83" i="59" s="1"/>
  <c r="J83" i="59" s="1"/>
  <c r="Q21" i="59" s="1"/>
  <c r="H21" i="59"/>
  <c r="H83" i="59" s="1"/>
  <c r="G21" i="59"/>
  <c r="G83" i="59" s="1"/>
  <c r="AC20" i="59"/>
  <c r="AB20" i="59"/>
  <c r="AA20" i="59"/>
  <c r="O20" i="59"/>
  <c r="H20" i="59"/>
  <c r="H82" i="59" s="1"/>
  <c r="G20" i="59"/>
  <c r="G82" i="59" s="1"/>
  <c r="AC19" i="59"/>
  <c r="AB19" i="59"/>
  <c r="AA19" i="59"/>
  <c r="O19" i="59"/>
  <c r="I81" i="59" s="1"/>
  <c r="J81" i="59" s="1"/>
  <c r="Q19" i="59" s="1"/>
  <c r="H19" i="59"/>
  <c r="H81" i="59" s="1"/>
  <c r="G19" i="59"/>
  <c r="G81" i="59" s="1"/>
  <c r="AC18" i="59"/>
  <c r="AB18" i="59"/>
  <c r="AA18" i="59"/>
  <c r="O18" i="59"/>
  <c r="I80" i="59" s="1"/>
  <c r="H18" i="59"/>
  <c r="H80" i="59" s="1"/>
  <c r="G18" i="59"/>
  <c r="G80" i="59" s="1"/>
  <c r="AC17" i="59"/>
  <c r="AB17" i="59"/>
  <c r="AA17" i="59"/>
  <c r="O17" i="59"/>
  <c r="I79" i="59" s="1"/>
  <c r="J79" i="59" s="1"/>
  <c r="Q17" i="59" s="1"/>
  <c r="H17" i="59"/>
  <c r="H79" i="59" s="1"/>
  <c r="G17" i="59"/>
  <c r="G79" i="59" s="1"/>
  <c r="AC16" i="59"/>
  <c r="AB16" i="59"/>
  <c r="AA16" i="59"/>
  <c r="O16" i="59"/>
  <c r="H16" i="59"/>
  <c r="H78" i="59" s="1"/>
  <c r="G16" i="59"/>
  <c r="G78" i="59" s="1"/>
  <c r="AC15" i="59"/>
  <c r="AB15" i="59"/>
  <c r="AA15" i="59"/>
  <c r="O15" i="59"/>
  <c r="I77" i="59" s="1"/>
  <c r="H15" i="59"/>
  <c r="H77" i="59" s="1"/>
  <c r="G15" i="59"/>
  <c r="G77" i="59" s="1"/>
  <c r="AC14" i="59"/>
  <c r="AB14" i="59"/>
  <c r="AA14" i="59"/>
  <c r="X14" i="59"/>
  <c r="K76" i="59" s="1"/>
  <c r="O14" i="59"/>
  <c r="I76" i="59" s="1"/>
  <c r="J76" i="59" s="1"/>
  <c r="Q14" i="59" s="1"/>
  <c r="H14" i="59"/>
  <c r="H76" i="59" s="1"/>
  <c r="G14" i="59"/>
  <c r="G76" i="59" s="1"/>
  <c r="AC13" i="59"/>
  <c r="AB13" i="59"/>
  <c r="AA13" i="59"/>
  <c r="O13" i="59"/>
  <c r="I75" i="59" s="1"/>
  <c r="H13" i="59"/>
  <c r="H75" i="59" s="1"/>
  <c r="G13" i="59"/>
  <c r="G75" i="59" s="1"/>
  <c r="AC12" i="59"/>
  <c r="AB12" i="59"/>
  <c r="AA12" i="59"/>
  <c r="O12" i="59"/>
  <c r="H12" i="59"/>
  <c r="H74" i="59" s="1"/>
  <c r="G12" i="59"/>
  <c r="G74" i="59" s="1"/>
  <c r="AC11" i="59"/>
  <c r="AB11" i="59"/>
  <c r="AA11" i="59"/>
  <c r="O11" i="59"/>
  <c r="I73" i="59" s="1"/>
  <c r="H11" i="59"/>
  <c r="H73" i="59" s="1"/>
  <c r="G11" i="59"/>
  <c r="G73" i="59" s="1"/>
  <c r="AC10" i="59"/>
  <c r="AB10" i="59"/>
  <c r="AA10" i="59"/>
  <c r="O10" i="59"/>
  <c r="I72" i="59" s="1"/>
  <c r="H10" i="59"/>
  <c r="H72" i="59" s="1"/>
  <c r="G10" i="59"/>
  <c r="G72" i="59" s="1"/>
  <c r="AC9" i="59"/>
  <c r="AB9" i="59"/>
  <c r="AA9" i="59"/>
  <c r="O9" i="59"/>
  <c r="I71" i="59" s="1"/>
  <c r="H9" i="59"/>
  <c r="H71" i="59" s="1"/>
  <c r="G9" i="59"/>
  <c r="G71" i="59" s="1"/>
  <c r="AC8" i="59"/>
  <c r="AB8" i="59"/>
  <c r="AA8" i="59"/>
  <c r="O8" i="59"/>
  <c r="H8" i="59"/>
  <c r="H70" i="59" s="1"/>
  <c r="G8" i="59"/>
  <c r="G70" i="59" s="1"/>
  <c r="AC7" i="59"/>
  <c r="AB7" i="59"/>
  <c r="AA7" i="59"/>
  <c r="O7" i="59"/>
  <c r="I69" i="59" s="1"/>
  <c r="H7" i="59"/>
  <c r="H69" i="59" s="1"/>
  <c r="G7" i="59"/>
  <c r="G69" i="59" s="1"/>
  <c r="AC6" i="59"/>
  <c r="AB6" i="59"/>
  <c r="AA6" i="59"/>
  <c r="O6" i="59"/>
  <c r="I68" i="59" s="1"/>
  <c r="H6" i="59"/>
  <c r="H68" i="59" s="1"/>
  <c r="G6" i="59"/>
  <c r="G68" i="59" s="1"/>
  <c r="H99" i="58"/>
  <c r="G99" i="58"/>
  <c r="F99" i="58"/>
  <c r="M99" i="58" s="1"/>
  <c r="H98" i="58"/>
  <c r="G98" i="58"/>
  <c r="F98" i="58"/>
  <c r="M98" i="58" s="1"/>
  <c r="H97" i="58"/>
  <c r="G97" i="58"/>
  <c r="F97" i="58"/>
  <c r="M97" i="58" s="1"/>
  <c r="H96" i="58"/>
  <c r="G96" i="58"/>
  <c r="F96" i="58"/>
  <c r="M96" i="58" s="1"/>
  <c r="H95" i="58"/>
  <c r="G95" i="58"/>
  <c r="F95" i="58"/>
  <c r="M95" i="58" s="1"/>
  <c r="M94" i="58"/>
  <c r="H94" i="58"/>
  <c r="G94" i="58"/>
  <c r="F94" i="58"/>
  <c r="H93" i="58"/>
  <c r="G93" i="58"/>
  <c r="F93" i="58"/>
  <c r="M93" i="58" s="1"/>
  <c r="M92" i="58"/>
  <c r="H92" i="58"/>
  <c r="G92" i="58"/>
  <c r="F92" i="58"/>
  <c r="H91" i="58"/>
  <c r="G91" i="58"/>
  <c r="F91" i="58"/>
  <c r="M91" i="58" s="1"/>
  <c r="H90" i="58"/>
  <c r="G90" i="58"/>
  <c r="F90" i="58"/>
  <c r="M90" i="58" s="1"/>
  <c r="H89" i="58"/>
  <c r="G89" i="58"/>
  <c r="F89" i="58"/>
  <c r="M89" i="58" s="1"/>
  <c r="H88" i="58"/>
  <c r="G88" i="58"/>
  <c r="F88" i="58"/>
  <c r="M88" i="58" s="1"/>
  <c r="H87" i="58"/>
  <c r="G87" i="58"/>
  <c r="F87" i="58"/>
  <c r="M87" i="58" s="1"/>
  <c r="H86" i="58"/>
  <c r="G86" i="58"/>
  <c r="F86" i="58"/>
  <c r="M86" i="58" s="1"/>
  <c r="H85" i="58"/>
  <c r="G85" i="58"/>
  <c r="F85" i="58"/>
  <c r="M85" i="58" s="1"/>
  <c r="H84" i="58"/>
  <c r="G84" i="58"/>
  <c r="F84" i="58"/>
  <c r="M84" i="58" s="1"/>
  <c r="F83" i="58"/>
  <c r="M83" i="58" s="1"/>
  <c r="M82" i="58"/>
  <c r="F82" i="58"/>
  <c r="F81" i="58"/>
  <c r="M81" i="58" s="1"/>
  <c r="M80" i="58"/>
  <c r="F80" i="58"/>
  <c r="M79" i="58"/>
  <c r="F79" i="58"/>
  <c r="F78" i="58"/>
  <c r="M78" i="58" s="1"/>
  <c r="M77" i="58"/>
  <c r="F77" i="58"/>
  <c r="F76" i="58"/>
  <c r="M76" i="58" s="1"/>
  <c r="F75" i="58"/>
  <c r="M75" i="58" s="1"/>
  <c r="M74" i="58"/>
  <c r="F74" i="58"/>
  <c r="F73" i="58"/>
  <c r="M73" i="58" s="1"/>
  <c r="M72" i="58"/>
  <c r="F72" i="58"/>
  <c r="M71" i="58"/>
  <c r="F71" i="58"/>
  <c r="F70" i="58"/>
  <c r="M70" i="58" s="1"/>
  <c r="F69" i="58"/>
  <c r="M69" i="58" s="1"/>
  <c r="F68" i="58"/>
  <c r="M68" i="58" s="1"/>
  <c r="O53" i="58"/>
  <c r="I99" i="58" s="1"/>
  <c r="J99" i="58" s="1"/>
  <c r="Q53" i="58" s="1"/>
  <c r="O52" i="58"/>
  <c r="X52" i="58" s="1"/>
  <c r="K98" i="58" s="1"/>
  <c r="O51" i="58"/>
  <c r="I97" i="58" s="1"/>
  <c r="J97" i="58" s="1"/>
  <c r="Q51" i="58" s="1"/>
  <c r="O50" i="58"/>
  <c r="X50" i="58" s="1"/>
  <c r="K96" i="58" s="1"/>
  <c r="X49" i="58"/>
  <c r="K95" i="58" s="1"/>
  <c r="O49" i="58"/>
  <c r="I95" i="58" s="1"/>
  <c r="J95" i="58" s="1"/>
  <c r="Q49" i="58" s="1"/>
  <c r="O48" i="58"/>
  <c r="I94" i="58" s="1"/>
  <c r="J94" i="58" s="1"/>
  <c r="Q48" i="58" s="1"/>
  <c r="O47" i="58"/>
  <c r="I93" i="58" s="1"/>
  <c r="J93" i="58" s="1"/>
  <c r="Q47" i="58" s="1"/>
  <c r="O46" i="58"/>
  <c r="X46" i="58" s="1"/>
  <c r="K92" i="58" s="1"/>
  <c r="O45" i="58"/>
  <c r="I91" i="58" s="1"/>
  <c r="J91" i="58" s="1"/>
  <c r="Q45" i="58" s="1"/>
  <c r="O44" i="58"/>
  <c r="X44" i="58" s="1"/>
  <c r="K90" i="58" s="1"/>
  <c r="D44" i="58"/>
  <c r="C44" i="58"/>
  <c r="X43" i="58"/>
  <c r="K89" i="58" s="1"/>
  <c r="O43" i="58"/>
  <c r="I89" i="58" s="1"/>
  <c r="J89" i="58" s="1"/>
  <c r="Q43" i="58" s="1"/>
  <c r="D43" i="58"/>
  <c r="C43" i="58"/>
  <c r="O42" i="58"/>
  <c r="X42" i="58" s="1"/>
  <c r="K88" i="58" s="1"/>
  <c r="D42" i="58"/>
  <c r="C42" i="58"/>
  <c r="X41" i="58"/>
  <c r="K87" i="58" s="1"/>
  <c r="O41" i="58"/>
  <c r="I87" i="58" s="1"/>
  <c r="J87" i="58" s="1"/>
  <c r="Q41" i="58" s="1"/>
  <c r="D41" i="58"/>
  <c r="C41" i="58"/>
  <c r="O40" i="58"/>
  <c r="X40" i="58" s="1"/>
  <c r="K86" i="58" s="1"/>
  <c r="D40" i="58"/>
  <c r="C40" i="58"/>
  <c r="X39" i="58"/>
  <c r="K85" i="58" s="1"/>
  <c r="O39" i="58"/>
  <c r="I85" i="58" s="1"/>
  <c r="J85" i="58" s="1"/>
  <c r="Q39" i="58" s="1"/>
  <c r="D39" i="58"/>
  <c r="C39" i="58"/>
  <c r="O38" i="58"/>
  <c r="X38" i="58" s="1"/>
  <c r="K84" i="58" s="1"/>
  <c r="D38" i="58"/>
  <c r="C38" i="58"/>
  <c r="V35" i="58"/>
  <c r="Q35" i="58"/>
  <c r="N35" i="58"/>
  <c r="L35" i="58"/>
  <c r="G35" i="58"/>
  <c r="T34" i="58"/>
  <c r="L34" i="58"/>
  <c r="G34" i="58"/>
  <c r="AC21" i="58"/>
  <c r="AB21" i="58"/>
  <c r="AA21" i="58"/>
  <c r="O21" i="58"/>
  <c r="I83" i="58" s="1"/>
  <c r="J83" i="58" s="1"/>
  <c r="Q21" i="58" s="1"/>
  <c r="H21" i="58"/>
  <c r="H83" i="58" s="1"/>
  <c r="G21" i="58"/>
  <c r="G83" i="58" s="1"/>
  <c r="AC20" i="58"/>
  <c r="AB20" i="58"/>
  <c r="AA20" i="58"/>
  <c r="O20" i="58"/>
  <c r="I82" i="58" s="1"/>
  <c r="J82" i="58" s="1"/>
  <c r="Q20" i="58" s="1"/>
  <c r="H20" i="58"/>
  <c r="H82" i="58" s="1"/>
  <c r="G20" i="58"/>
  <c r="G82" i="58" s="1"/>
  <c r="AC19" i="58"/>
  <c r="AB19" i="58"/>
  <c r="AA19" i="58"/>
  <c r="O19" i="58"/>
  <c r="I81" i="58" s="1"/>
  <c r="J81" i="58" s="1"/>
  <c r="Q19" i="58" s="1"/>
  <c r="H19" i="58"/>
  <c r="H81" i="58" s="1"/>
  <c r="G19" i="58"/>
  <c r="G81" i="58" s="1"/>
  <c r="AC18" i="58"/>
  <c r="AB18" i="58"/>
  <c r="AA18" i="58"/>
  <c r="O18" i="58"/>
  <c r="X18" i="58" s="1"/>
  <c r="K80" i="58" s="1"/>
  <c r="H18" i="58"/>
  <c r="H80" i="58" s="1"/>
  <c r="G18" i="58"/>
  <c r="G80" i="58" s="1"/>
  <c r="AC17" i="58"/>
  <c r="AB17" i="58"/>
  <c r="AA17" i="58"/>
  <c r="O17" i="58"/>
  <c r="I79" i="58" s="1"/>
  <c r="J79" i="58" s="1"/>
  <c r="Q17" i="58" s="1"/>
  <c r="H17" i="58"/>
  <c r="H79" i="58" s="1"/>
  <c r="G17" i="58"/>
  <c r="G79" i="58" s="1"/>
  <c r="AC16" i="58"/>
  <c r="AB16" i="58"/>
  <c r="AA16" i="58"/>
  <c r="X16" i="58"/>
  <c r="K78" i="58" s="1"/>
  <c r="O16" i="58"/>
  <c r="I78" i="58" s="1"/>
  <c r="J78" i="58" s="1"/>
  <c r="Q16" i="58" s="1"/>
  <c r="H16" i="58"/>
  <c r="H78" i="58" s="1"/>
  <c r="G16" i="58"/>
  <c r="G78" i="58" s="1"/>
  <c r="AC15" i="58"/>
  <c r="AB15" i="58"/>
  <c r="AA15" i="58"/>
  <c r="X15" i="58"/>
  <c r="K77" i="58" s="1"/>
  <c r="O15" i="58"/>
  <c r="I77" i="58" s="1"/>
  <c r="J77" i="58" s="1"/>
  <c r="Q15" i="58" s="1"/>
  <c r="H15" i="58"/>
  <c r="H77" i="58" s="1"/>
  <c r="G15" i="58"/>
  <c r="G77" i="58" s="1"/>
  <c r="AC14" i="58"/>
  <c r="AB14" i="58"/>
  <c r="AA14" i="58"/>
  <c r="O14" i="58"/>
  <c r="X14" i="58" s="1"/>
  <c r="K76" i="58" s="1"/>
  <c r="H14" i="58"/>
  <c r="H76" i="58" s="1"/>
  <c r="G14" i="58"/>
  <c r="G76" i="58" s="1"/>
  <c r="AC13" i="58"/>
  <c r="AB13" i="58"/>
  <c r="AA13" i="58"/>
  <c r="O13" i="58"/>
  <c r="I75" i="58" s="1"/>
  <c r="J75" i="58" s="1"/>
  <c r="Q13" i="58" s="1"/>
  <c r="H13" i="58"/>
  <c r="H75" i="58" s="1"/>
  <c r="G13" i="58"/>
  <c r="G75" i="58" s="1"/>
  <c r="AC12" i="58"/>
  <c r="AB12" i="58"/>
  <c r="AA12" i="58"/>
  <c r="X12" i="58"/>
  <c r="K74" i="58" s="1"/>
  <c r="O12" i="58"/>
  <c r="I74" i="58" s="1"/>
  <c r="J74" i="58" s="1"/>
  <c r="Q12" i="58" s="1"/>
  <c r="H12" i="58"/>
  <c r="H74" i="58" s="1"/>
  <c r="G12" i="58"/>
  <c r="G74" i="58" s="1"/>
  <c r="AC11" i="58"/>
  <c r="AB11" i="58"/>
  <c r="AA11" i="58"/>
  <c r="X11" i="58"/>
  <c r="K73" i="58" s="1"/>
  <c r="O11" i="58"/>
  <c r="I73" i="58" s="1"/>
  <c r="J73" i="58" s="1"/>
  <c r="Q11" i="58" s="1"/>
  <c r="H11" i="58"/>
  <c r="H73" i="58" s="1"/>
  <c r="G11" i="58"/>
  <c r="G73" i="58" s="1"/>
  <c r="AC10" i="58"/>
  <c r="AB10" i="58"/>
  <c r="AA10" i="58"/>
  <c r="O10" i="58"/>
  <c r="X10" i="58" s="1"/>
  <c r="K72" i="58" s="1"/>
  <c r="H10" i="58"/>
  <c r="H72" i="58" s="1"/>
  <c r="G10" i="58"/>
  <c r="G72" i="58" s="1"/>
  <c r="AC9" i="58"/>
  <c r="AB9" i="58"/>
  <c r="AA9" i="58"/>
  <c r="O9" i="58"/>
  <c r="I71" i="58" s="1"/>
  <c r="J71" i="58" s="1"/>
  <c r="Q9" i="58" s="1"/>
  <c r="H9" i="58"/>
  <c r="H71" i="58" s="1"/>
  <c r="G9" i="58"/>
  <c r="G71" i="58" s="1"/>
  <c r="AC8" i="58"/>
  <c r="AB8" i="58"/>
  <c r="I70" i="58"/>
  <c r="H8" i="58"/>
  <c r="H70" i="58" s="1"/>
  <c r="G8" i="58"/>
  <c r="G70" i="58" s="1"/>
  <c r="K69" i="58"/>
  <c r="I69" i="58"/>
  <c r="J69" i="58" s="1"/>
  <c r="Q7" i="58" s="1"/>
  <c r="H7" i="58"/>
  <c r="H69" i="58" s="1"/>
  <c r="G7" i="58"/>
  <c r="G69" i="58" s="1"/>
  <c r="AC6" i="58"/>
  <c r="AB6" i="58"/>
  <c r="AA6" i="58"/>
  <c r="O6" i="58"/>
  <c r="X6" i="58" s="1"/>
  <c r="K68" i="58" s="1"/>
  <c r="H6" i="58"/>
  <c r="H68" i="58" s="1"/>
  <c r="G6" i="58"/>
  <c r="G68" i="58" s="1"/>
  <c r="H99" i="57"/>
  <c r="G99" i="57"/>
  <c r="F99" i="57"/>
  <c r="M99" i="57" s="1"/>
  <c r="H98" i="57"/>
  <c r="G98" i="57"/>
  <c r="F98" i="57"/>
  <c r="M98" i="57" s="1"/>
  <c r="H97" i="57"/>
  <c r="G97" i="57"/>
  <c r="F97" i="57"/>
  <c r="M97" i="57" s="1"/>
  <c r="I96" i="57"/>
  <c r="J96" i="57" s="1"/>
  <c r="Q50" i="57" s="1"/>
  <c r="H96" i="57"/>
  <c r="G96" i="57"/>
  <c r="F96" i="57"/>
  <c r="M96" i="57" s="1"/>
  <c r="H95" i="57"/>
  <c r="G95" i="57"/>
  <c r="F95" i="57"/>
  <c r="M95" i="57" s="1"/>
  <c r="M94" i="57"/>
  <c r="H94" i="57"/>
  <c r="G94" i="57"/>
  <c r="F94" i="57"/>
  <c r="H93" i="57"/>
  <c r="G93" i="57"/>
  <c r="F93" i="57"/>
  <c r="M93" i="57" s="1"/>
  <c r="H92" i="57"/>
  <c r="G92" i="57"/>
  <c r="F92" i="57"/>
  <c r="M92" i="57" s="1"/>
  <c r="H91" i="57"/>
  <c r="G91" i="57"/>
  <c r="F91" i="57"/>
  <c r="M91" i="57" s="1"/>
  <c r="H90" i="57"/>
  <c r="G90" i="57"/>
  <c r="F90" i="57"/>
  <c r="M90" i="57" s="1"/>
  <c r="H89" i="57"/>
  <c r="G89" i="57"/>
  <c r="F89" i="57"/>
  <c r="M89" i="57" s="1"/>
  <c r="H88" i="57"/>
  <c r="G88" i="57"/>
  <c r="F88" i="57"/>
  <c r="M88" i="57" s="1"/>
  <c r="H87" i="57"/>
  <c r="G87" i="57"/>
  <c r="F87" i="57"/>
  <c r="M87" i="57" s="1"/>
  <c r="H86" i="57"/>
  <c r="G86" i="57"/>
  <c r="F86" i="57"/>
  <c r="M86" i="57" s="1"/>
  <c r="H85" i="57"/>
  <c r="G85" i="57"/>
  <c r="F85" i="57"/>
  <c r="M85" i="57" s="1"/>
  <c r="H84" i="57"/>
  <c r="G84" i="57"/>
  <c r="F84" i="57"/>
  <c r="M84" i="57" s="1"/>
  <c r="I83" i="57"/>
  <c r="J83" i="57" s="1"/>
  <c r="Q21" i="57" s="1"/>
  <c r="F83" i="57"/>
  <c r="M83" i="57" s="1"/>
  <c r="I82" i="57"/>
  <c r="J82" i="57" s="1"/>
  <c r="Q20" i="57" s="1"/>
  <c r="F82" i="57"/>
  <c r="M82" i="57" s="1"/>
  <c r="I81" i="57"/>
  <c r="J81" i="57" s="1"/>
  <c r="Q19" i="57" s="1"/>
  <c r="F81" i="57"/>
  <c r="M81" i="57" s="1"/>
  <c r="I80" i="57"/>
  <c r="J80" i="57" s="1"/>
  <c r="Q18" i="57" s="1"/>
  <c r="F80" i="57"/>
  <c r="M80" i="57" s="1"/>
  <c r="I79" i="57"/>
  <c r="J79" i="57" s="1"/>
  <c r="Q17" i="57" s="1"/>
  <c r="F79" i="57"/>
  <c r="M79" i="57" s="1"/>
  <c r="I78" i="57"/>
  <c r="J78" i="57" s="1"/>
  <c r="Q16" i="57" s="1"/>
  <c r="F78" i="57"/>
  <c r="M78" i="57" s="1"/>
  <c r="I77" i="57"/>
  <c r="J77" i="57" s="1"/>
  <c r="Q15" i="57" s="1"/>
  <c r="F77" i="57"/>
  <c r="M77" i="57" s="1"/>
  <c r="I76" i="57"/>
  <c r="F76" i="57"/>
  <c r="M76" i="57" s="1"/>
  <c r="I75" i="57"/>
  <c r="J75" i="57" s="1"/>
  <c r="Q13" i="57" s="1"/>
  <c r="F75" i="57"/>
  <c r="M75" i="57" s="1"/>
  <c r="I74" i="57"/>
  <c r="F74" i="57"/>
  <c r="M74" i="57" s="1"/>
  <c r="I73" i="57"/>
  <c r="J73" i="57" s="1"/>
  <c r="Q11" i="57" s="1"/>
  <c r="F73" i="57"/>
  <c r="M73" i="57" s="1"/>
  <c r="I72" i="57"/>
  <c r="F72" i="57"/>
  <c r="M72" i="57" s="1"/>
  <c r="I71" i="57"/>
  <c r="F71" i="57"/>
  <c r="M71" i="57" s="1"/>
  <c r="I70" i="57"/>
  <c r="F70" i="57"/>
  <c r="M70" i="57" s="1"/>
  <c r="I69" i="57"/>
  <c r="F69" i="57"/>
  <c r="M69" i="57" s="1"/>
  <c r="I68" i="57"/>
  <c r="F68" i="57"/>
  <c r="M68" i="57" s="1"/>
  <c r="O53" i="57"/>
  <c r="I99" i="57" s="1"/>
  <c r="J99" i="57" s="1"/>
  <c r="Q53" i="57" s="1"/>
  <c r="O52" i="57"/>
  <c r="X52" i="57" s="1"/>
  <c r="K98" i="57" s="1"/>
  <c r="O51" i="57"/>
  <c r="I97" i="57" s="1"/>
  <c r="J97" i="57" s="1"/>
  <c r="Q51" i="57" s="1"/>
  <c r="X50" i="57"/>
  <c r="K96" i="57" s="1"/>
  <c r="O50" i="57"/>
  <c r="X49" i="57"/>
  <c r="K95" i="57" s="1"/>
  <c r="O49" i="57"/>
  <c r="I95" i="57" s="1"/>
  <c r="J95" i="57" s="1"/>
  <c r="Q49" i="57" s="1"/>
  <c r="O48" i="57"/>
  <c r="X48" i="57" s="1"/>
  <c r="K94" i="57" s="1"/>
  <c r="O47" i="57"/>
  <c r="I93" i="57" s="1"/>
  <c r="J93" i="57" s="1"/>
  <c r="Q47" i="57" s="1"/>
  <c r="X46" i="57"/>
  <c r="K92" i="57" s="1"/>
  <c r="O46" i="57"/>
  <c r="I92" i="57" s="1"/>
  <c r="J92" i="57" s="1"/>
  <c r="Q46" i="57" s="1"/>
  <c r="X45" i="57"/>
  <c r="K91" i="57" s="1"/>
  <c r="O45" i="57"/>
  <c r="I91" i="57" s="1"/>
  <c r="J91" i="57" s="1"/>
  <c r="Q45" i="57" s="1"/>
  <c r="O44" i="57"/>
  <c r="I90" i="57" s="1"/>
  <c r="J90" i="57" s="1"/>
  <c r="Q44" i="57" s="1"/>
  <c r="D44" i="57"/>
  <c r="C44" i="57"/>
  <c r="O43" i="57"/>
  <c r="I89" i="57" s="1"/>
  <c r="J89" i="57" s="1"/>
  <c r="Q43" i="57" s="1"/>
  <c r="D43" i="57"/>
  <c r="C43" i="57"/>
  <c r="O42" i="57"/>
  <c r="I88" i="57" s="1"/>
  <c r="J88" i="57" s="1"/>
  <c r="Q42" i="57" s="1"/>
  <c r="D42" i="57"/>
  <c r="C42" i="57"/>
  <c r="X41" i="57"/>
  <c r="K87" i="57" s="1"/>
  <c r="O41" i="57"/>
  <c r="I87" i="57" s="1"/>
  <c r="J87" i="57" s="1"/>
  <c r="Q41" i="57" s="1"/>
  <c r="D41" i="57"/>
  <c r="C41" i="57"/>
  <c r="O40" i="57"/>
  <c r="X40" i="57" s="1"/>
  <c r="K86" i="57" s="1"/>
  <c r="D40" i="57"/>
  <c r="C40" i="57"/>
  <c r="O39" i="57"/>
  <c r="I85" i="57" s="1"/>
  <c r="J85" i="57" s="1"/>
  <c r="Q39" i="57" s="1"/>
  <c r="D39" i="57"/>
  <c r="C39" i="57"/>
  <c r="O38" i="57"/>
  <c r="X38" i="57" s="1"/>
  <c r="K84" i="57" s="1"/>
  <c r="D38" i="57"/>
  <c r="C38" i="57"/>
  <c r="V35" i="57"/>
  <c r="Q35" i="57"/>
  <c r="N35" i="57"/>
  <c r="L35" i="57"/>
  <c r="G35" i="57"/>
  <c r="T34" i="57"/>
  <c r="L34" i="57"/>
  <c r="G34" i="57"/>
  <c r="AC21" i="57"/>
  <c r="AB21" i="57"/>
  <c r="AA21" i="57"/>
  <c r="X21" i="57"/>
  <c r="K83" i="57" s="1"/>
  <c r="H21" i="57"/>
  <c r="H83" i="57" s="1"/>
  <c r="G21" i="57"/>
  <c r="G83" i="57" s="1"/>
  <c r="AC20" i="57"/>
  <c r="AB20" i="57"/>
  <c r="AA20" i="57"/>
  <c r="X20" i="57"/>
  <c r="K82" i="57" s="1"/>
  <c r="H20" i="57"/>
  <c r="H82" i="57" s="1"/>
  <c r="G20" i="57"/>
  <c r="G82" i="57" s="1"/>
  <c r="AC19" i="57"/>
  <c r="AB19" i="57"/>
  <c r="AA19" i="57"/>
  <c r="X19" i="57"/>
  <c r="K81" i="57" s="1"/>
  <c r="H19" i="57"/>
  <c r="H81" i="57" s="1"/>
  <c r="G19" i="57"/>
  <c r="G81" i="57" s="1"/>
  <c r="AC18" i="57"/>
  <c r="AB18" i="57"/>
  <c r="AA18" i="57"/>
  <c r="X18" i="57"/>
  <c r="K80" i="57" s="1"/>
  <c r="H18" i="57"/>
  <c r="H80" i="57" s="1"/>
  <c r="G18" i="57"/>
  <c r="G80" i="57" s="1"/>
  <c r="AC17" i="57"/>
  <c r="AB17" i="57"/>
  <c r="AA17" i="57"/>
  <c r="X17" i="57"/>
  <c r="K79" i="57" s="1"/>
  <c r="H17" i="57"/>
  <c r="H79" i="57" s="1"/>
  <c r="G17" i="57"/>
  <c r="G79" i="57" s="1"/>
  <c r="AC16" i="57"/>
  <c r="AB16" i="57"/>
  <c r="AA16" i="57"/>
  <c r="X16" i="57"/>
  <c r="K78" i="57" s="1"/>
  <c r="H16" i="57"/>
  <c r="H78" i="57" s="1"/>
  <c r="G16" i="57"/>
  <c r="G78" i="57" s="1"/>
  <c r="AC15" i="57"/>
  <c r="AB15" i="57"/>
  <c r="AA15" i="57"/>
  <c r="X15" i="57"/>
  <c r="K77" i="57" s="1"/>
  <c r="H15" i="57"/>
  <c r="H77" i="57" s="1"/>
  <c r="G15" i="57"/>
  <c r="G77" i="57" s="1"/>
  <c r="AC14" i="57"/>
  <c r="AB14" i="57"/>
  <c r="AA14" i="57"/>
  <c r="X14" i="57"/>
  <c r="K76" i="57" s="1"/>
  <c r="H14" i="57"/>
  <c r="H76" i="57" s="1"/>
  <c r="G14" i="57"/>
  <c r="G76" i="57" s="1"/>
  <c r="AC13" i="57"/>
  <c r="AB13" i="57"/>
  <c r="AA13" i="57"/>
  <c r="X13" i="57"/>
  <c r="K75" i="57" s="1"/>
  <c r="H13" i="57"/>
  <c r="H75" i="57" s="1"/>
  <c r="G13" i="57"/>
  <c r="G75" i="57" s="1"/>
  <c r="AC12" i="57"/>
  <c r="AB12" i="57"/>
  <c r="AA12" i="57"/>
  <c r="X12" i="57"/>
  <c r="K74" i="57" s="1"/>
  <c r="H12" i="57"/>
  <c r="H74" i="57" s="1"/>
  <c r="G12" i="57"/>
  <c r="G74" i="57" s="1"/>
  <c r="AC11" i="57"/>
  <c r="AB11" i="57"/>
  <c r="AA11" i="57"/>
  <c r="X11" i="57"/>
  <c r="K73" i="57" s="1"/>
  <c r="H11" i="57"/>
  <c r="H73" i="57" s="1"/>
  <c r="G11" i="57"/>
  <c r="G73" i="57" s="1"/>
  <c r="AC10" i="57"/>
  <c r="AB10" i="57"/>
  <c r="AA10" i="57"/>
  <c r="X10" i="57"/>
  <c r="K72" i="57" s="1"/>
  <c r="H10" i="57"/>
  <c r="H72" i="57" s="1"/>
  <c r="G10" i="57"/>
  <c r="G72" i="57" s="1"/>
  <c r="AC9" i="57"/>
  <c r="AB9" i="57"/>
  <c r="AA9" i="57"/>
  <c r="X9" i="57"/>
  <c r="K71" i="57" s="1"/>
  <c r="H9" i="57"/>
  <c r="H71" i="57" s="1"/>
  <c r="G9" i="57"/>
  <c r="G71" i="57" s="1"/>
  <c r="AC8" i="57"/>
  <c r="AB8" i="57"/>
  <c r="AA8" i="57"/>
  <c r="X8" i="57"/>
  <c r="K70" i="57" s="1"/>
  <c r="H8" i="57"/>
  <c r="H70" i="57" s="1"/>
  <c r="G8" i="57"/>
  <c r="G70" i="57" s="1"/>
  <c r="AC7" i="57"/>
  <c r="AB7" i="57"/>
  <c r="AA7" i="57"/>
  <c r="X7" i="57"/>
  <c r="K69" i="57" s="1"/>
  <c r="H7" i="57"/>
  <c r="H69" i="57" s="1"/>
  <c r="G7" i="57"/>
  <c r="G69" i="57" s="1"/>
  <c r="AC6" i="57"/>
  <c r="AB6" i="57"/>
  <c r="AA6" i="57"/>
  <c r="X6" i="57"/>
  <c r="K68" i="57" s="1"/>
  <c r="H6" i="57"/>
  <c r="H68" i="57" s="1"/>
  <c r="G6" i="57"/>
  <c r="G68" i="57" s="1"/>
  <c r="H99" i="56"/>
  <c r="G99" i="56"/>
  <c r="F99" i="56"/>
  <c r="M99" i="56" s="1"/>
  <c r="M98" i="56"/>
  <c r="H98" i="56"/>
  <c r="G98" i="56"/>
  <c r="F98" i="56"/>
  <c r="H97" i="56"/>
  <c r="G97" i="56"/>
  <c r="F97" i="56"/>
  <c r="M97" i="56" s="1"/>
  <c r="H96" i="56"/>
  <c r="G96" i="56"/>
  <c r="F96" i="56"/>
  <c r="M96" i="56" s="1"/>
  <c r="H95" i="56"/>
  <c r="G95" i="56"/>
  <c r="F95" i="56"/>
  <c r="M95" i="56" s="1"/>
  <c r="H94" i="56"/>
  <c r="G94" i="56"/>
  <c r="F94" i="56"/>
  <c r="M94" i="56" s="1"/>
  <c r="H93" i="56"/>
  <c r="G93" i="56"/>
  <c r="F93" i="56"/>
  <c r="M93" i="56" s="1"/>
  <c r="M92" i="56"/>
  <c r="H92" i="56"/>
  <c r="G92" i="56"/>
  <c r="F92" i="56"/>
  <c r="H91" i="56"/>
  <c r="G91" i="56"/>
  <c r="F91" i="56"/>
  <c r="M91" i="56" s="1"/>
  <c r="H90" i="56"/>
  <c r="G90" i="56"/>
  <c r="F90" i="56"/>
  <c r="M90" i="56" s="1"/>
  <c r="H89" i="56"/>
  <c r="G89" i="56"/>
  <c r="F89" i="56"/>
  <c r="M89" i="56" s="1"/>
  <c r="H88" i="56"/>
  <c r="G88" i="56"/>
  <c r="F88" i="56"/>
  <c r="M88" i="56" s="1"/>
  <c r="H87" i="56"/>
  <c r="G87" i="56"/>
  <c r="F87" i="56"/>
  <c r="M87" i="56" s="1"/>
  <c r="M86" i="56"/>
  <c r="H86" i="56"/>
  <c r="G86" i="56"/>
  <c r="F86" i="56"/>
  <c r="H85" i="56"/>
  <c r="G85" i="56"/>
  <c r="F85" i="56"/>
  <c r="M85" i="56" s="1"/>
  <c r="H84" i="56"/>
  <c r="G84" i="56"/>
  <c r="F84" i="56"/>
  <c r="M84" i="56" s="1"/>
  <c r="I83" i="56"/>
  <c r="J83" i="56" s="1"/>
  <c r="Q21" i="56" s="1"/>
  <c r="F83" i="56"/>
  <c r="M83" i="56" s="1"/>
  <c r="M82" i="56"/>
  <c r="I82" i="56"/>
  <c r="J82" i="56" s="1"/>
  <c r="F82" i="56"/>
  <c r="M81" i="56"/>
  <c r="I81" i="56"/>
  <c r="J81" i="56" s="1"/>
  <c r="Q19" i="56" s="1"/>
  <c r="F81" i="56"/>
  <c r="I80" i="56"/>
  <c r="J80" i="56" s="1"/>
  <c r="Q18" i="56" s="1"/>
  <c r="F80" i="56"/>
  <c r="M80" i="56" s="1"/>
  <c r="I79" i="56"/>
  <c r="J79" i="56" s="1"/>
  <c r="Q17" i="56" s="1"/>
  <c r="F79" i="56"/>
  <c r="M79" i="56" s="1"/>
  <c r="M78" i="56"/>
  <c r="I78" i="56"/>
  <c r="J78" i="56" s="1"/>
  <c r="Q16" i="56" s="1"/>
  <c r="F78" i="56"/>
  <c r="I77" i="56"/>
  <c r="F77" i="56"/>
  <c r="M77" i="56" s="1"/>
  <c r="I76" i="56"/>
  <c r="J76" i="56" s="1"/>
  <c r="Q14" i="56" s="1"/>
  <c r="F76" i="56"/>
  <c r="M76" i="56" s="1"/>
  <c r="I75" i="56"/>
  <c r="J75" i="56" s="1"/>
  <c r="Q13" i="56" s="1"/>
  <c r="F75" i="56"/>
  <c r="M75" i="56" s="1"/>
  <c r="I74" i="56"/>
  <c r="F74" i="56"/>
  <c r="M74" i="56" s="1"/>
  <c r="I73" i="56"/>
  <c r="F73" i="56"/>
  <c r="M73" i="56" s="1"/>
  <c r="I72" i="56"/>
  <c r="J72" i="56" s="1"/>
  <c r="Q10" i="56" s="1"/>
  <c r="F72" i="56"/>
  <c r="M72" i="56" s="1"/>
  <c r="I71" i="56"/>
  <c r="F71" i="56"/>
  <c r="M71" i="56" s="1"/>
  <c r="I70" i="56"/>
  <c r="J70" i="56" s="1"/>
  <c r="F70" i="56"/>
  <c r="M70" i="56" s="1"/>
  <c r="M69" i="56"/>
  <c r="I69" i="56"/>
  <c r="J69" i="56" s="1"/>
  <c r="F69" i="56"/>
  <c r="I68" i="56"/>
  <c r="F68" i="56"/>
  <c r="M68" i="56" s="1"/>
  <c r="O53" i="56"/>
  <c r="I99" i="56" s="1"/>
  <c r="J99" i="56" s="1"/>
  <c r="Q53" i="56" s="1"/>
  <c r="O52" i="56"/>
  <c r="X52" i="56" s="1"/>
  <c r="K98" i="56" s="1"/>
  <c r="X51" i="56"/>
  <c r="K97" i="56" s="1"/>
  <c r="O51" i="56"/>
  <c r="I97" i="56" s="1"/>
  <c r="J97" i="56" s="1"/>
  <c r="Q51" i="56" s="1"/>
  <c r="O50" i="56"/>
  <c r="I96" i="56" s="1"/>
  <c r="J96" i="56" s="1"/>
  <c r="Q50" i="56" s="1"/>
  <c r="O49" i="56"/>
  <c r="I95" i="56" s="1"/>
  <c r="J95" i="56" s="1"/>
  <c r="Q49" i="56" s="1"/>
  <c r="X48" i="56"/>
  <c r="K94" i="56" s="1"/>
  <c r="O48" i="56"/>
  <c r="I94" i="56" s="1"/>
  <c r="J94" i="56" s="1"/>
  <c r="Q48" i="56" s="1"/>
  <c r="O47" i="56"/>
  <c r="I93" i="56" s="1"/>
  <c r="J93" i="56" s="1"/>
  <c r="Q47" i="56" s="1"/>
  <c r="O46" i="56"/>
  <c r="X46" i="56" s="1"/>
  <c r="K92" i="56" s="1"/>
  <c r="X45" i="56"/>
  <c r="K91" i="56" s="1"/>
  <c r="O45" i="56"/>
  <c r="I91" i="56" s="1"/>
  <c r="J91" i="56" s="1"/>
  <c r="Q45" i="56" s="1"/>
  <c r="O44" i="56"/>
  <c r="X44" i="56" s="1"/>
  <c r="K90" i="56" s="1"/>
  <c r="D44" i="56"/>
  <c r="C44" i="56"/>
  <c r="O43" i="56"/>
  <c r="I89" i="56" s="1"/>
  <c r="J89" i="56" s="1"/>
  <c r="Q43" i="56" s="1"/>
  <c r="D43" i="56"/>
  <c r="C43" i="56"/>
  <c r="O42" i="56"/>
  <c r="X42" i="56" s="1"/>
  <c r="K88" i="56" s="1"/>
  <c r="D42" i="56"/>
  <c r="C42" i="56"/>
  <c r="O41" i="56"/>
  <c r="I87" i="56" s="1"/>
  <c r="J87" i="56" s="1"/>
  <c r="Q41" i="56" s="1"/>
  <c r="D41" i="56"/>
  <c r="C41" i="56"/>
  <c r="O40" i="56"/>
  <c r="X40" i="56" s="1"/>
  <c r="K86" i="56" s="1"/>
  <c r="D40" i="56"/>
  <c r="C40" i="56"/>
  <c r="O39" i="56"/>
  <c r="I85" i="56" s="1"/>
  <c r="J85" i="56" s="1"/>
  <c r="Q39" i="56" s="1"/>
  <c r="D39" i="56"/>
  <c r="C39" i="56"/>
  <c r="O38" i="56"/>
  <c r="X38" i="56" s="1"/>
  <c r="K84" i="56" s="1"/>
  <c r="D38" i="56"/>
  <c r="C38" i="56"/>
  <c r="V35" i="56"/>
  <c r="Q35" i="56"/>
  <c r="N35" i="56"/>
  <c r="L35" i="56"/>
  <c r="G35" i="56"/>
  <c r="T34" i="56"/>
  <c r="L34" i="56"/>
  <c r="G34" i="56"/>
  <c r="AC21" i="56"/>
  <c r="AB21" i="56"/>
  <c r="AA21" i="56"/>
  <c r="X21" i="56"/>
  <c r="K83" i="56" s="1"/>
  <c r="H21" i="56"/>
  <c r="H83" i="56" s="1"/>
  <c r="G21" i="56"/>
  <c r="G83" i="56" s="1"/>
  <c r="AC20" i="56"/>
  <c r="AB20" i="56"/>
  <c r="AA20" i="56"/>
  <c r="X20" i="56"/>
  <c r="K82" i="56" s="1"/>
  <c r="Q20" i="56"/>
  <c r="H20" i="56"/>
  <c r="H82" i="56" s="1"/>
  <c r="G20" i="56"/>
  <c r="G82" i="56" s="1"/>
  <c r="AC19" i="56"/>
  <c r="AB19" i="56"/>
  <c r="AA19" i="56"/>
  <c r="X19" i="56"/>
  <c r="K81" i="56" s="1"/>
  <c r="H19" i="56"/>
  <c r="H81" i="56" s="1"/>
  <c r="G19" i="56"/>
  <c r="G81" i="56" s="1"/>
  <c r="AC18" i="56"/>
  <c r="AB18" i="56"/>
  <c r="AA18" i="56"/>
  <c r="X18" i="56"/>
  <c r="K80" i="56" s="1"/>
  <c r="H18" i="56"/>
  <c r="H80" i="56" s="1"/>
  <c r="G18" i="56"/>
  <c r="G80" i="56" s="1"/>
  <c r="AC17" i="56"/>
  <c r="AB17" i="56"/>
  <c r="AA17" i="56"/>
  <c r="X17" i="56"/>
  <c r="K79" i="56" s="1"/>
  <c r="H17" i="56"/>
  <c r="H79" i="56" s="1"/>
  <c r="G17" i="56"/>
  <c r="G79" i="56" s="1"/>
  <c r="AC16" i="56"/>
  <c r="AB16" i="56"/>
  <c r="AA16" i="56"/>
  <c r="X16" i="56"/>
  <c r="K78" i="56" s="1"/>
  <c r="H16" i="56"/>
  <c r="H78" i="56" s="1"/>
  <c r="G16" i="56"/>
  <c r="G78" i="56" s="1"/>
  <c r="AC15" i="56"/>
  <c r="AB15" i="56"/>
  <c r="AA15" i="56"/>
  <c r="K77" i="56"/>
  <c r="H15" i="56"/>
  <c r="H77" i="56" s="1"/>
  <c r="G15" i="56"/>
  <c r="G77" i="56" s="1"/>
  <c r="AC14" i="56"/>
  <c r="AB14" i="56"/>
  <c r="AA14" i="56"/>
  <c r="X14" i="56"/>
  <c r="K76" i="56" s="1"/>
  <c r="H14" i="56"/>
  <c r="H76" i="56" s="1"/>
  <c r="G14" i="56"/>
  <c r="G76" i="56" s="1"/>
  <c r="AC13" i="56"/>
  <c r="AB13" i="56"/>
  <c r="AA13" i="56"/>
  <c r="X13" i="56"/>
  <c r="K75" i="56" s="1"/>
  <c r="H13" i="56"/>
  <c r="H75" i="56" s="1"/>
  <c r="G13" i="56"/>
  <c r="G75" i="56" s="1"/>
  <c r="AC12" i="56"/>
  <c r="AB12" i="56"/>
  <c r="AA12" i="56"/>
  <c r="K74" i="56"/>
  <c r="H12" i="56"/>
  <c r="H74" i="56" s="1"/>
  <c r="G12" i="56"/>
  <c r="G74" i="56" s="1"/>
  <c r="AC11" i="56"/>
  <c r="AB11" i="56"/>
  <c r="AA11" i="56"/>
  <c r="K73" i="56"/>
  <c r="H11" i="56"/>
  <c r="H73" i="56" s="1"/>
  <c r="G11" i="56"/>
  <c r="G73" i="56" s="1"/>
  <c r="AC10" i="56"/>
  <c r="AB10" i="56"/>
  <c r="AA10" i="56"/>
  <c r="K72" i="56"/>
  <c r="H10" i="56"/>
  <c r="H72" i="56" s="1"/>
  <c r="G10" i="56"/>
  <c r="G72" i="56" s="1"/>
  <c r="AC9" i="56"/>
  <c r="AB9" i="56"/>
  <c r="AA9" i="56"/>
  <c r="X9" i="56"/>
  <c r="K71" i="56" s="1"/>
  <c r="H9" i="56"/>
  <c r="H71" i="56" s="1"/>
  <c r="G9" i="56"/>
  <c r="G71" i="56" s="1"/>
  <c r="AC8" i="56"/>
  <c r="AB8" i="56"/>
  <c r="AA8" i="56"/>
  <c r="K70" i="56"/>
  <c r="H8" i="56"/>
  <c r="H70" i="56" s="1"/>
  <c r="G8" i="56"/>
  <c r="G70" i="56" s="1"/>
  <c r="AC7" i="56"/>
  <c r="AB7" i="56"/>
  <c r="AA7" i="56"/>
  <c r="K69" i="56"/>
  <c r="H7" i="56"/>
  <c r="H69" i="56" s="1"/>
  <c r="G7" i="56"/>
  <c r="G69" i="56" s="1"/>
  <c r="AC6" i="56"/>
  <c r="AB6" i="56"/>
  <c r="AA6" i="56"/>
  <c r="X6" i="56"/>
  <c r="K68" i="56" s="1"/>
  <c r="H6" i="56"/>
  <c r="H68" i="56" s="1"/>
  <c r="G6" i="56"/>
  <c r="G68" i="56" s="1"/>
  <c r="H99" i="55"/>
  <c r="G99" i="55"/>
  <c r="F99" i="55"/>
  <c r="M99" i="55" s="1"/>
  <c r="H98" i="55"/>
  <c r="G98" i="55"/>
  <c r="F98" i="55"/>
  <c r="M98" i="55" s="1"/>
  <c r="H97" i="55"/>
  <c r="G97" i="55"/>
  <c r="F97" i="55"/>
  <c r="M97" i="55" s="1"/>
  <c r="H96" i="55"/>
  <c r="G96" i="55"/>
  <c r="F96" i="55"/>
  <c r="M96" i="55" s="1"/>
  <c r="H95" i="55"/>
  <c r="G95" i="55"/>
  <c r="F95" i="55"/>
  <c r="M95" i="55" s="1"/>
  <c r="M94" i="55"/>
  <c r="H94" i="55"/>
  <c r="G94" i="55"/>
  <c r="F94" i="55"/>
  <c r="H93" i="55"/>
  <c r="G93" i="55"/>
  <c r="F93" i="55"/>
  <c r="M93" i="55" s="1"/>
  <c r="H92" i="55"/>
  <c r="G92" i="55"/>
  <c r="F92" i="55"/>
  <c r="M92" i="55" s="1"/>
  <c r="H91" i="55"/>
  <c r="G91" i="55"/>
  <c r="F91" i="55"/>
  <c r="M91" i="55" s="1"/>
  <c r="H90" i="55"/>
  <c r="G90" i="55"/>
  <c r="F90" i="55"/>
  <c r="M90" i="55" s="1"/>
  <c r="H89" i="55"/>
  <c r="G89" i="55"/>
  <c r="F89" i="55"/>
  <c r="M89" i="55" s="1"/>
  <c r="H88" i="55"/>
  <c r="G88" i="55"/>
  <c r="F88" i="55"/>
  <c r="M88" i="55" s="1"/>
  <c r="H87" i="55"/>
  <c r="G87" i="55"/>
  <c r="F87" i="55"/>
  <c r="M87" i="55" s="1"/>
  <c r="M86" i="55"/>
  <c r="H86" i="55"/>
  <c r="G86" i="55"/>
  <c r="F86" i="55"/>
  <c r="H85" i="55"/>
  <c r="G85" i="55"/>
  <c r="F85" i="55"/>
  <c r="M85" i="55" s="1"/>
  <c r="H84" i="55"/>
  <c r="G84" i="55"/>
  <c r="F84" i="55"/>
  <c r="M84" i="55" s="1"/>
  <c r="I83" i="55"/>
  <c r="J83" i="55" s="1"/>
  <c r="Q21" i="55" s="1"/>
  <c r="F83" i="55"/>
  <c r="M83" i="55" s="1"/>
  <c r="I82" i="55"/>
  <c r="F82" i="55"/>
  <c r="M82" i="55" s="1"/>
  <c r="I81" i="55"/>
  <c r="F81" i="55"/>
  <c r="M81" i="55" s="1"/>
  <c r="I80" i="55"/>
  <c r="F80" i="55"/>
  <c r="M80" i="55" s="1"/>
  <c r="I79" i="55"/>
  <c r="F79" i="55"/>
  <c r="M79" i="55" s="1"/>
  <c r="I78" i="55"/>
  <c r="J78" i="55" s="1"/>
  <c r="Q16" i="55" s="1"/>
  <c r="F78" i="55"/>
  <c r="M78" i="55" s="1"/>
  <c r="I77" i="55"/>
  <c r="F77" i="55"/>
  <c r="M77" i="55" s="1"/>
  <c r="I76" i="55"/>
  <c r="F76" i="55"/>
  <c r="M76" i="55" s="1"/>
  <c r="I75" i="55"/>
  <c r="J75" i="55" s="1"/>
  <c r="Q13" i="55" s="1"/>
  <c r="F75" i="55"/>
  <c r="M75" i="55" s="1"/>
  <c r="I74" i="55"/>
  <c r="J74" i="55" s="1"/>
  <c r="Q12" i="55" s="1"/>
  <c r="F74" i="55"/>
  <c r="M74" i="55" s="1"/>
  <c r="I73" i="55"/>
  <c r="F73" i="55"/>
  <c r="M73" i="55" s="1"/>
  <c r="I72" i="55"/>
  <c r="J72" i="55" s="1"/>
  <c r="Q10" i="55" s="1"/>
  <c r="F72" i="55"/>
  <c r="M72" i="55" s="1"/>
  <c r="I71" i="55"/>
  <c r="F71" i="55"/>
  <c r="M71" i="55" s="1"/>
  <c r="I70" i="55"/>
  <c r="J70" i="55" s="1"/>
  <c r="Q8" i="55" s="1"/>
  <c r="F70" i="55"/>
  <c r="M70" i="55" s="1"/>
  <c r="I69" i="55"/>
  <c r="F69" i="55"/>
  <c r="M69" i="55" s="1"/>
  <c r="I68" i="55"/>
  <c r="J68" i="55" s="1"/>
  <c r="Q6" i="55" s="1"/>
  <c r="F68" i="55"/>
  <c r="M68" i="55" s="1"/>
  <c r="O53" i="55"/>
  <c r="I99" i="55" s="1"/>
  <c r="J99" i="55" s="1"/>
  <c r="Q53" i="55" s="1"/>
  <c r="O52" i="55"/>
  <c r="X52" i="55" s="1"/>
  <c r="K98" i="55" s="1"/>
  <c r="O51" i="55"/>
  <c r="I97" i="55" s="1"/>
  <c r="J97" i="55" s="1"/>
  <c r="Q51" i="55" s="1"/>
  <c r="O50" i="55"/>
  <c r="X50" i="55" s="1"/>
  <c r="K96" i="55" s="1"/>
  <c r="O49" i="55"/>
  <c r="O48" i="55"/>
  <c r="I94" i="55" s="1"/>
  <c r="J94" i="55" s="1"/>
  <c r="Q48" i="55" s="1"/>
  <c r="O47" i="55"/>
  <c r="I93" i="55" s="1"/>
  <c r="J93" i="55" s="1"/>
  <c r="Q47" i="55" s="1"/>
  <c r="O46" i="55"/>
  <c r="X46" i="55" s="1"/>
  <c r="K92" i="55" s="1"/>
  <c r="O45" i="55"/>
  <c r="O44" i="55"/>
  <c r="I90" i="55" s="1"/>
  <c r="J90" i="55" s="1"/>
  <c r="Q44" i="55" s="1"/>
  <c r="D44" i="55"/>
  <c r="C44" i="55"/>
  <c r="O43" i="55"/>
  <c r="D43" i="55"/>
  <c r="C43" i="55"/>
  <c r="X42" i="55"/>
  <c r="K88" i="55" s="1"/>
  <c r="O42" i="55"/>
  <c r="I88" i="55" s="1"/>
  <c r="J88" i="55" s="1"/>
  <c r="Q42" i="55" s="1"/>
  <c r="D42" i="55"/>
  <c r="C42" i="55"/>
  <c r="O41" i="55"/>
  <c r="D41" i="55"/>
  <c r="C41" i="55"/>
  <c r="O40" i="55"/>
  <c r="I86" i="55" s="1"/>
  <c r="J86" i="55" s="1"/>
  <c r="Q40" i="55" s="1"/>
  <c r="D40" i="55"/>
  <c r="C40" i="55"/>
  <c r="O39" i="55"/>
  <c r="D39" i="55"/>
  <c r="C39" i="55"/>
  <c r="O38" i="55"/>
  <c r="X38" i="55" s="1"/>
  <c r="K84" i="55" s="1"/>
  <c r="D38" i="55"/>
  <c r="C38" i="55"/>
  <c r="V35" i="55"/>
  <c r="Q35" i="55"/>
  <c r="N35" i="55"/>
  <c r="L35" i="55"/>
  <c r="G35" i="55"/>
  <c r="T34" i="55"/>
  <c r="L34" i="55"/>
  <c r="G34" i="55"/>
  <c r="AC21" i="55"/>
  <c r="AB21" i="55"/>
  <c r="AA21" i="55"/>
  <c r="X21" i="55"/>
  <c r="K83" i="55" s="1"/>
  <c r="H21" i="55"/>
  <c r="H83" i="55" s="1"/>
  <c r="G21" i="55"/>
  <c r="G83" i="55" s="1"/>
  <c r="AC20" i="55"/>
  <c r="AB20" i="55"/>
  <c r="AA20" i="55"/>
  <c r="K82" i="55"/>
  <c r="H20" i="55"/>
  <c r="H82" i="55" s="1"/>
  <c r="G20" i="55"/>
  <c r="G82" i="55" s="1"/>
  <c r="AC19" i="55"/>
  <c r="AB19" i="55"/>
  <c r="AA19" i="55"/>
  <c r="K81" i="55"/>
  <c r="H19" i="55"/>
  <c r="H81" i="55" s="1"/>
  <c r="G19" i="55"/>
  <c r="G81" i="55" s="1"/>
  <c r="AC18" i="55"/>
  <c r="AB18" i="55"/>
  <c r="AA18" i="55"/>
  <c r="K80" i="55"/>
  <c r="H18" i="55"/>
  <c r="H80" i="55" s="1"/>
  <c r="G18" i="55"/>
  <c r="G80" i="55" s="1"/>
  <c r="AC17" i="55"/>
  <c r="AB17" i="55"/>
  <c r="K79" i="55"/>
  <c r="H17" i="55"/>
  <c r="H79" i="55" s="1"/>
  <c r="G17" i="55"/>
  <c r="G79" i="55" s="1"/>
  <c r="AC16" i="55"/>
  <c r="AB16" i="55"/>
  <c r="AA16" i="55"/>
  <c r="X16" i="55"/>
  <c r="K78" i="55" s="1"/>
  <c r="H16" i="55"/>
  <c r="H78" i="55" s="1"/>
  <c r="G16" i="55"/>
  <c r="G78" i="55" s="1"/>
  <c r="AC15" i="55"/>
  <c r="AB15" i="55"/>
  <c r="AA15" i="55"/>
  <c r="X15" i="55"/>
  <c r="K77" i="55" s="1"/>
  <c r="H15" i="55"/>
  <c r="H77" i="55" s="1"/>
  <c r="G15" i="55"/>
  <c r="G77" i="55" s="1"/>
  <c r="AC14" i="55"/>
  <c r="AB14" i="55"/>
  <c r="AA14" i="55"/>
  <c r="X14" i="55"/>
  <c r="K76" i="55" s="1"/>
  <c r="H14" i="55"/>
  <c r="H76" i="55" s="1"/>
  <c r="G76" i="55"/>
  <c r="AC13" i="55"/>
  <c r="AB13" i="55"/>
  <c r="AA13" i="55"/>
  <c r="X13" i="55"/>
  <c r="K75" i="55" s="1"/>
  <c r="H13" i="55"/>
  <c r="H75" i="55" s="1"/>
  <c r="G13" i="55"/>
  <c r="G75" i="55" s="1"/>
  <c r="AC12" i="55"/>
  <c r="AB12" i="55"/>
  <c r="AA12" i="55"/>
  <c r="K74" i="55"/>
  <c r="H12" i="55"/>
  <c r="H74" i="55" s="1"/>
  <c r="G12" i="55"/>
  <c r="G74" i="55" s="1"/>
  <c r="AC11" i="55"/>
  <c r="AB11" i="55"/>
  <c r="AA11" i="55"/>
  <c r="X11" i="55"/>
  <c r="K73" i="55" s="1"/>
  <c r="H11" i="55"/>
  <c r="H73" i="55" s="1"/>
  <c r="G11" i="55"/>
  <c r="G73" i="55" s="1"/>
  <c r="AC10" i="55"/>
  <c r="AB10" i="55"/>
  <c r="AA10" i="55"/>
  <c r="X10" i="55"/>
  <c r="K72" i="55" s="1"/>
  <c r="H10" i="55"/>
  <c r="H72" i="55" s="1"/>
  <c r="G10" i="55"/>
  <c r="G72" i="55" s="1"/>
  <c r="AC9" i="55"/>
  <c r="AB9" i="55"/>
  <c r="AA9" i="55"/>
  <c r="X9" i="55"/>
  <c r="K71" i="55" s="1"/>
  <c r="H9" i="55"/>
  <c r="H71" i="55" s="1"/>
  <c r="G9" i="55"/>
  <c r="G71" i="55" s="1"/>
  <c r="AC8" i="55"/>
  <c r="AB8" i="55"/>
  <c r="AA8" i="55"/>
  <c r="X8" i="55"/>
  <c r="K70" i="55" s="1"/>
  <c r="H8" i="55"/>
  <c r="H70" i="55" s="1"/>
  <c r="G8" i="55"/>
  <c r="G70" i="55" s="1"/>
  <c r="AC7" i="55"/>
  <c r="AB7" i="55"/>
  <c r="AA7" i="55"/>
  <c r="X7" i="55"/>
  <c r="K69" i="55" s="1"/>
  <c r="H7" i="55"/>
  <c r="H69" i="55" s="1"/>
  <c r="G7" i="55"/>
  <c r="G69" i="55" s="1"/>
  <c r="AC6" i="55"/>
  <c r="AB6" i="55"/>
  <c r="AA6" i="55"/>
  <c r="X6" i="55"/>
  <c r="K68" i="55" s="1"/>
  <c r="H6" i="55"/>
  <c r="H68" i="55" s="1"/>
  <c r="G6" i="55"/>
  <c r="G68" i="55" s="1"/>
  <c r="K99" i="54"/>
  <c r="I99" i="54"/>
  <c r="F99" i="54"/>
  <c r="N99" i="54" s="1"/>
  <c r="K98" i="54"/>
  <c r="I98" i="54"/>
  <c r="F98" i="54"/>
  <c r="N98" i="54" s="1"/>
  <c r="K97" i="54"/>
  <c r="I97" i="54"/>
  <c r="F97" i="54"/>
  <c r="N97" i="54" s="1"/>
  <c r="K96" i="54"/>
  <c r="I96" i="54"/>
  <c r="F96" i="54"/>
  <c r="N96" i="54" s="1"/>
  <c r="K95" i="54"/>
  <c r="I95" i="54"/>
  <c r="F95" i="54"/>
  <c r="N95" i="54" s="1"/>
  <c r="K94" i="54"/>
  <c r="I94" i="54"/>
  <c r="F94" i="54"/>
  <c r="N94" i="54" s="1"/>
  <c r="K93" i="54"/>
  <c r="I93" i="54"/>
  <c r="F93" i="54"/>
  <c r="N93" i="54" s="1"/>
  <c r="K92" i="54"/>
  <c r="I92" i="54"/>
  <c r="F92" i="54"/>
  <c r="N92" i="54" s="1"/>
  <c r="K91" i="54"/>
  <c r="I91" i="54"/>
  <c r="F91" i="54"/>
  <c r="N91" i="54" s="1"/>
  <c r="K90" i="54"/>
  <c r="I90" i="54"/>
  <c r="F90" i="54"/>
  <c r="N90" i="54" s="1"/>
  <c r="K89" i="54"/>
  <c r="I89" i="54"/>
  <c r="F89" i="54"/>
  <c r="N89" i="54" s="1"/>
  <c r="K88" i="54"/>
  <c r="I88" i="54"/>
  <c r="F88" i="54"/>
  <c r="N88" i="54" s="1"/>
  <c r="K87" i="54"/>
  <c r="I87" i="54"/>
  <c r="F87" i="54"/>
  <c r="N87" i="54" s="1"/>
  <c r="K86" i="54"/>
  <c r="I86" i="54"/>
  <c r="F86" i="54"/>
  <c r="N86" i="54" s="1"/>
  <c r="K85" i="54"/>
  <c r="I85" i="54"/>
  <c r="F85" i="54"/>
  <c r="N85" i="54" s="1"/>
  <c r="K84" i="54"/>
  <c r="I84" i="54"/>
  <c r="F84" i="54"/>
  <c r="N84" i="54" s="1"/>
  <c r="K83" i="54"/>
  <c r="F83" i="54"/>
  <c r="N83" i="54" s="1"/>
  <c r="K82" i="54"/>
  <c r="F82" i="54"/>
  <c r="N82" i="54" s="1"/>
  <c r="K81" i="54"/>
  <c r="F81" i="54"/>
  <c r="N81" i="54" s="1"/>
  <c r="K80" i="54"/>
  <c r="F80" i="54"/>
  <c r="N80" i="54" s="1"/>
  <c r="K79" i="54"/>
  <c r="F79" i="54"/>
  <c r="N79" i="54" s="1"/>
  <c r="K78" i="54"/>
  <c r="F78" i="54"/>
  <c r="N78" i="54" s="1"/>
  <c r="K77" i="54"/>
  <c r="F77" i="54"/>
  <c r="N77" i="54" s="1"/>
  <c r="K76" i="54"/>
  <c r="F76" i="54"/>
  <c r="N76" i="54" s="1"/>
  <c r="K75" i="54"/>
  <c r="F75" i="54"/>
  <c r="N75" i="54" s="1"/>
  <c r="K74" i="54"/>
  <c r="F74" i="54"/>
  <c r="N74" i="54" s="1"/>
  <c r="K73" i="54"/>
  <c r="F73" i="54"/>
  <c r="N73" i="54" s="1"/>
  <c r="K72" i="54"/>
  <c r="F72" i="54"/>
  <c r="N72" i="54" s="1"/>
  <c r="K71" i="54"/>
  <c r="F71" i="54"/>
  <c r="N71" i="54" s="1"/>
  <c r="K70" i="54"/>
  <c r="F70" i="54"/>
  <c r="N70" i="54" s="1"/>
  <c r="K69" i="54"/>
  <c r="F69" i="54"/>
  <c r="N69" i="54" s="1"/>
  <c r="K68" i="54"/>
  <c r="M62" i="54" s="1"/>
  <c r="F68" i="54"/>
  <c r="L64" i="54"/>
  <c r="L63" i="54"/>
  <c r="L62" i="54"/>
  <c r="L61" i="54"/>
  <c r="L60" i="54"/>
  <c r="L59" i="54"/>
  <c r="L58" i="54"/>
  <c r="L57" i="54"/>
  <c r="AX53" i="54"/>
  <c r="BA53" i="54" s="1"/>
  <c r="AW53" i="54"/>
  <c r="AZ53" i="54" s="1"/>
  <c r="AM53" i="54"/>
  <c r="AL53" i="54"/>
  <c r="BG53" i="54" s="1"/>
  <c r="H53" i="54"/>
  <c r="H99" i="54" s="1"/>
  <c r="G53" i="54"/>
  <c r="G99" i="54" s="1"/>
  <c r="AX52" i="54"/>
  <c r="BA52" i="54" s="1"/>
  <c r="AW52" i="54"/>
  <c r="AZ52" i="54" s="1"/>
  <c r="AM52" i="54"/>
  <c r="BN52" i="54" s="1"/>
  <c r="AL52" i="54"/>
  <c r="BJ52" i="54" s="1"/>
  <c r="H52" i="54"/>
  <c r="H98" i="54" s="1"/>
  <c r="G52" i="54"/>
  <c r="G98" i="54" s="1"/>
  <c r="AZ51" i="54"/>
  <c r="AX51" i="54"/>
  <c r="BA51" i="54" s="1"/>
  <c r="AW51" i="54"/>
  <c r="AM51" i="54"/>
  <c r="AL51" i="54"/>
  <c r="H51" i="54"/>
  <c r="H97" i="54" s="1"/>
  <c r="G51" i="54"/>
  <c r="G97" i="54" s="1"/>
  <c r="AX50" i="54"/>
  <c r="BA50" i="54" s="1"/>
  <c r="AW50" i="54"/>
  <c r="AZ50" i="54" s="1"/>
  <c r="AM50" i="54"/>
  <c r="BQ50" i="54" s="1"/>
  <c r="AL50" i="54"/>
  <c r="BJ50" i="54" s="1"/>
  <c r="H50" i="54"/>
  <c r="H96" i="54" s="1"/>
  <c r="G50" i="54"/>
  <c r="G96" i="54" s="1"/>
  <c r="AX49" i="54"/>
  <c r="BA49" i="54" s="1"/>
  <c r="AW49" i="54"/>
  <c r="AZ49" i="54" s="1"/>
  <c r="AM49" i="54"/>
  <c r="AL49" i="54"/>
  <c r="BG49" i="54" s="1"/>
  <c r="H49" i="54"/>
  <c r="H95" i="54" s="1"/>
  <c r="G49" i="54"/>
  <c r="G95" i="54" s="1"/>
  <c r="AX48" i="54"/>
  <c r="BA48" i="54" s="1"/>
  <c r="AW48" i="54"/>
  <c r="AZ48" i="54" s="1"/>
  <c r="AM48" i="54"/>
  <c r="BQ48" i="54" s="1"/>
  <c r="AL48" i="54"/>
  <c r="AR48" i="54" s="1"/>
  <c r="AQ48" i="54" s="1"/>
  <c r="AP48" i="54" s="1"/>
  <c r="H48" i="54"/>
  <c r="H94" i="54" s="1"/>
  <c r="G48" i="54"/>
  <c r="G94" i="54" s="1"/>
  <c r="AZ47" i="54"/>
  <c r="AX47" i="54"/>
  <c r="BA47" i="54" s="1"/>
  <c r="AW47" i="54"/>
  <c r="AM47" i="54"/>
  <c r="AL47" i="54"/>
  <c r="BG47" i="54" s="1"/>
  <c r="H47" i="54"/>
  <c r="H93" i="54" s="1"/>
  <c r="G47" i="54"/>
  <c r="G93" i="54" s="1"/>
  <c r="AX46" i="54"/>
  <c r="BA46" i="54" s="1"/>
  <c r="AW46" i="54"/>
  <c r="AZ46" i="54" s="1"/>
  <c r="AM46" i="54"/>
  <c r="BN46" i="54" s="1"/>
  <c r="AL46" i="54"/>
  <c r="H46" i="54"/>
  <c r="H92" i="54" s="1"/>
  <c r="G46" i="54"/>
  <c r="G92" i="54" s="1"/>
  <c r="BQ45" i="54"/>
  <c r="BP45" i="54"/>
  <c r="BM45" i="54"/>
  <c r="BJ45" i="54"/>
  <c r="BI45" i="54"/>
  <c r="BH45" i="54"/>
  <c r="BG45" i="54"/>
  <c r="BF45" i="54"/>
  <c r="BE45" i="54"/>
  <c r="BD45" i="54"/>
  <c r="BC45" i="54"/>
  <c r="AX45" i="54"/>
  <c r="BA45" i="54" s="1"/>
  <c r="AW45" i="54"/>
  <c r="AZ45" i="54" s="1"/>
  <c r="AR45" i="54"/>
  <c r="AQ45" i="54" s="1"/>
  <c r="AP45" i="54" s="1"/>
  <c r="AM45" i="54"/>
  <c r="H45" i="54"/>
  <c r="H91" i="54" s="1"/>
  <c r="G45" i="54"/>
  <c r="G91" i="54" s="1"/>
  <c r="BR44" i="54"/>
  <c r="BJ44" i="54"/>
  <c r="BI44" i="54"/>
  <c r="BH44" i="54"/>
  <c r="BG44" i="54"/>
  <c r="BF44" i="54"/>
  <c r="BE44" i="54"/>
  <c r="BD44" i="54"/>
  <c r="BC44" i="54"/>
  <c r="BA44" i="54"/>
  <c r="AX44" i="54"/>
  <c r="AW44" i="54"/>
  <c r="AZ44" i="54" s="1"/>
  <c r="AV44" i="54"/>
  <c r="AU44" i="54" s="1"/>
  <c r="AT44" i="54" s="1"/>
  <c r="AR44" i="54"/>
  <c r="AQ44" i="54" s="1"/>
  <c r="AP44" i="54" s="1"/>
  <c r="AM44" i="54"/>
  <c r="BP44" i="54" s="1"/>
  <c r="H44" i="54"/>
  <c r="H90" i="54" s="1"/>
  <c r="G44" i="54"/>
  <c r="G90" i="54" s="1"/>
  <c r="BN43" i="54"/>
  <c r="BK43" i="54"/>
  <c r="BJ43" i="54"/>
  <c r="BI43" i="54"/>
  <c r="BH43" i="54"/>
  <c r="BG43" i="54"/>
  <c r="BF43" i="54"/>
  <c r="BE43" i="54"/>
  <c r="BD43" i="54"/>
  <c r="BC43" i="54"/>
  <c r="AX43" i="54"/>
  <c r="BA43" i="54" s="1"/>
  <c r="AW43" i="54"/>
  <c r="AZ43" i="54" s="1"/>
  <c r="AV43" i="54"/>
  <c r="AU43" i="54" s="1"/>
  <c r="AT43" i="54" s="1"/>
  <c r="AR43" i="54"/>
  <c r="AQ43" i="54" s="1"/>
  <c r="AP43" i="54" s="1"/>
  <c r="AM43" i="54"/>
  <c r="BQ43" i="54" s="1"/>
  <c r="H43" i="54"/>
  <c r="H89" i="54" s="1"/>
  <c r="G43" i="54"/>
  <c r="G89" i="54" s="1"/>
  <c r="BJ42" i="54"/>
  <c r="BI42" i="54"/>
  <c r="BH42" i="54"/>
  <c r="BG42" i="54"/>
  <c r="BF42" i="54"/>
  <c r="BE42" i="54"/>
  <c r="BD42" i="54"/>
  <c r="BC42" i="54"/>
  <c r="AX42" i="54"/>
  <c r="BA42" i="54" s="1"/>
  <c r="AW42" i="54"/>
  <c r="AZ42" i="54" s="1"/>
  <c r="AR42" i="54"/>
  <c r="AQ42" i="54" s="1"/>
  <c r="AP42" i="54" s="1"/>
  <c r="AM42" i="54"/>
  <c r="BO42" i="54" s="1"/>
  <c r="H42" i="54"/>
  <c r="H88" i="54" s="1"/>
  <c r="G42" i="54"/>
  <c r="G88" i="54" s="1"/>
  <c r="BJ41" i="54"/>
  <c r="BI41" i="54"/>
  <c r="BH41" i="54"/>
  <c r="BG41" i="54"/>
  <c r="BF41" i="54"/>
  <c r="BE41" i="54"/>
  <c r="BD41" i="54"/>
  <c r="BC41" i="54"/>
  <c r="AZ41" i="54"/>
  <c r="AX41" i="54"/>
  <c r="BA41" i="54" s="1"/>
  <c r="AW41" i="54"/>
  <c r="AR41" i="54"/>
  <c r="AQ41" i="54" s="1"/>
  <c r="AP41" i="54" s="1"/>
  <c r="AM41" i="54"/>
  <c r="BQ41" i="54" s="1"/>
  <c r="H41" i="54"/>
  <c r="H87" i="54" s="1"/>
  <c r="G41" i="54"/>
  <c r="G87" i="54" s="1"/>
  <c r="BJ40" i="54"/>
  <c r="BI40" i="54"/>
  <c r="BH40" i="54"/>
  <c r="BG40" i="54"/>
  <c r="BF40" i="54"/>
  <c r="BE40" i="54"/>
  <c r="BD40" i="54"/>
  <c r="BC40" i="54"/>
  <c r="AZ40" i="54"/>
  <c r="AX40" i="54"/>
  <c r="BA40" i="54" s="1"/>
  <c r="AW40" i="54"/>
  <c r="AR40" i="54"/>
  <c r="AQ40" i="54" s="1"/>
  <c r="AP40" i="54" s="1"/>
  <c r="AM40" i="54"/>
  <c r="BP40" i="54" s="1"/>
  <c r="H40" i="54"/>
  <c r="H86" i="54" s="1"/>
  <c r="G40" i="54"/>
  <c r="G86" i="54" s="1"/>
  <c r="BJ39" i="54"/>
  <c r="BI39" i="54"/>
  <c r="BH39" i="54"/>
  <c r="BG39" i="54"/>
  <c r="BF39" i="54"/>
  <c r="BE39" i="54"/>
  <c r="BD39" i="54"/>
  <c r="BC39" i="54"/>
  <c r="AX39" i="54"/>
  <c r="BA39" i="54" s="1"/>
  <c r="AW39" i="54"/>
  <c r="AZ39" i="54" s="1"/>
  <c r="AR39" i="54"/>
  <c r="AQ39" i="54" s="1"/>
  <c r="AP39" i="54" s="1"/>
  <c r="AM39" i="54"/>
  <c r="BQ39" i="54" s="1"/>
  <c r="H39" i="54"/>
  <c r="H85" i="54" s="1"/>
  <c r="G39" i="54"/>
  <c r="G85" i="54" s="1"/>
  <c r="BJ38" i="54"/>
  <c r="BI38" i="54"/>
  <c r="BH38" i="54"/>
  <c r="BG38" i="54"/>
  <c r="BF38" i="54"/>
  <c r="BE38" i="54"/>
  <c r="BD38" i="54"/>
  <c r="BC38" i="54"/>
  <c r="AZ38" i="54"/>
  <c r="AX38" i="54"/>
  <c r="BA38" i="54" s="1"/>
  <c r="AW38" i="54"/>
  <c r="AR38" i="54"/>
  <c r="AQ38" i="54" s="1"/>
  <c r="AP38" i="54" s="1"/>
  <c r="AM38" i="54"/>
  <c r="BO38" i="54" s="1"/>
  <c r="H38" i="54"/>
  <c r="H84" i="54" s="1"/>
  <c r="G38" i="54"/>
  <c r="G84" i="54" s="1"/>
  <c r="AA35" i="54"/>
  <c r="X35" i="54"/>
  <c r="U35" i="54"/>
  <c r="L35" i="54"/>
  <c r="G35" i="54"/>
  <c r="AD34" i="54"/>
  <c r="L34" i="54"/>
  <c r="G34" i="54"/>
  <c r="N32" i="54"/>
  <c r="M32" i="54"/>
  <c r="F32" i="54"/>
  <c r="M31" i="54"/>
  <c r="F31" i="54"/>
  <c r="N30" i="54"/>
  <c r="M30" i="54"/>
  <c r="F30" i="54"/>
  <c r="N29" i="54"/>
  <c r="M29" i="54"/>
  <c r="F29" i="54"/>
  <c r="N28" i="54"/>
  <c r="M28" i="54"/>
  <c r="U28" i="54" s="1"/>
  <c r="W28" i="54" s="1"/>
  <c r="Y28" i="54" s="1"/>
  <c r="F28" i="54"/>
  <c r="N27" i="54"/>
  <c r="M27" i="54"/>
  <c r="F27" i="54"/>
  <c r="N26" i="54"/>
  <c r="M26" i="54"/>
  <c r="L26" i="54"/>
  <c r="F26" i="54"/>
  <c r="L25" i="54"/>
  <c r="F25" i="54"/>
  <c r="AM21" i="54"/>
  <c r="BK21" i="54" s="1"/>
  <c r="AL21" i="54"/>
  <c r="BJ21" i="54" s="1"/>
  <c r="H21" i="54"/>
  <c r="H83" i="54" s="1"/>
  <c r="G21" i="54"/>
  <c r="G83" i="54" s="1"/>
  <c r="AM20" i="54"/>
  <c r="BR20" i="54" s="1"/>
  <c r="AL20" i="54"/>
  <c r="BH20" i="54" s="1"/>
  <c r="H20" i="54"/>
  <c r="H82" i="54" s="1"/>
  <c r="G20" i="54"/>
  <c r="G82" i="54" s="1"/>
  <c r="AM19" i="54"/>
  <c r="AL19" i="54"/>
  <c r="BG19" i="54" s="1"/>
  <c r="H19" i="54"/>
  <c r="H81" i="54" s="1"/>
  <c r="G19" i="54"/>
  <c r="G81" i="54" s="1"/>
  <c r="AM18" i="54"/>
  <c r="BL18" i="54" s="1"/>
  <c r="AL18" i="54"/>
  <c r="H18" i="54"/>
  <c r="H80" i="54" s="1"/>
  <c r="G18" i="54"/>
  <c r="G80" i="54" s="1"/>
  <c r="AM17" i="54"/>
  <c r="BO17" i="54" s="1"/>
  <c r="AL17" i="54"/>
  <c r="BG17" i="54" s="1"/>
  <c r="H17" i="54"/>
  <c r="H79" i="54" s="1"/>
  <c r="G17" i="54"/>
  <c r="G79" i="54" s="1"/>
  <c r="AM16" i="54"/>
  <c r="BR16" i="54" s="1"/>
  <c r="AL16" i="54"/>
  <c r="BC16" i="54" s="1"/>
  <c r="H16" i="54"/>
  <c r="H78" i="54" s="1"/>
  <c r="G16" i="54"/>
  <c r="G78" i="54" s="1"/>
  <c r="AM15" i="54"/>
  <c r="BR15" i="54" s="1"/>
  <c r="AL15" i="54"/>
  <c r="BG15" i="54" s="1"/>
  <c r="H15" i="54"/>
  <c r="H77" i="54" s="1"/>
  <c r="G15" i="54"/>
  <c r="G77" i="54" s="1"/>
  <c r="AM14" i="54"/>
  <c r="BN14" i="54" s="1"/>
  <c r="AL14" i="54"/>
  <c r="BG14" i="54" s="1"/>
  <c r="H14" i="54"/>
  <c r="H76" i="54" s="1"/>
  <c r="G14" i="54"/>
  <c r="G76" i="54" s="1"/>
  <c r="AM13" i="54"/>
  <c r="BN13" i="54" s="1"/>
  <c r="AL13" i="54"/>
  <c r="BG13" i="54" s="1"/>
  <c r="H13" i="54"/>
  <c r="H75" i="54" s="1"/>
  <c r="G13" i="54"/>
  <c r="G75" i="54" s="1"/>
  <c r="AM12" i="54"/>
  <c r="BO12" i="54" s="1"/>
  <c r="AL12" i="54"/>
  <c r="BC12" i="54" s="1"/>
  <c r="H12" i="54"/>
  <c r="H74" i="54" s="1"/>
  <c r="G12" i="54"/>
  <c r="G74" i="54" s="1"/>
  <c r="AM11" i="54"/>
  <c r="BN11" i="54" s="1"/>
  <c r="AL11" i="54"/>
  <c r="BH11" i="54" s="1"/>
  <c r="H11" i="54"/>
  <c r="H73" i="54" s="1"/>
  <c r="G11" i="54"/>
  <c r="G73" i="54" s="1"/>
  <c r="AM10" i="54"/>
  <c r="BO10" i="54" s="1"/>
  <c r="AL10" i="54"/>
  <c r="BG10" i="54" s="1"/>
  <c r="H10" i="54"/>
  <c r="H72" i="54" s="1"/>
  <c r="G10" i="54"/>
  <c r="G72" i="54" s="1"/>
  <c r="AM9" i="54"/>
  <c r="BR9" i="54" s="1"/>
  <c r="AL9" i="54"/>
  <c r="BF9" i="54" s="1"/>
  <c r="H9" i="54"/>
  <c r="H71" i="54" s="1"/>
  <c r="G9" i="54"/>
  <c r="G71" i="54" s="1"/>
  <c r="AM8" i="54"/>
  <c r="BN8" i="54" s="1"/>
  <c r="AL8" i="54"/>
  <c r="BC8" i="54" s="1"/>
  <c r="H8" i="54"/>
  <c r="H70" i="54" s="1"/>
  <c r="G8" i="54"/>
  <c r="G70" i="54" s="1"/>
  <c r="AM7" i="54"/>
  <c r="BN7" i="54" s="1"/>
  <c r="AL7" i="54"/>
  <c r="BH7" i="54" s="1"/>
  <c r="H7" i="54"/>
  <c r="H69" i="54" s="1"/>
  <c r="G7" i="54"/>
  <c r="G69" i="54" s="1"/>
  <c r="AM6" i="54"/>
  <c r="BP6" i="54" s="1"/>
  <c r="BH6" i="54"/>
  <c r="H6" i="54"/>
  <c r="H68" i="54" s="1"/>
  <c r="G6" i="54"/>
  <c r="G68" i="54" s="1"/>
  <c r="K99" i="53"/>
  <c r="I99" i="53"/>
  <c r="F99" i="53"/>
  <c r="N99" i="53" s="1"/>
  <c r="K98" i="53"/>
  <c r="I98" i="53"/>
  <c r="F98" i="53"/>
  <c r="N98" i="53" s="1"/>
  <c r="K97" i="53"/>
  <c r="I97" i="53"/>
  <c r="F97" i="53"/>
  <c r="N97" i="53" s="1"/>
  <c r="K96" i="53"/>
  <c r="I96" i="53"/>
  <c r="F96" i="53"/>
  <c r="N96" i="53" s="1"/>
  <c r="K95" i="53"/>
  <c r="I95" i="53"/>
  <c r="F95" i="53"/>
  <c r="N95" i="53" s="1"/>
  <c r="K94" i="53"/>
  <c r="I94" i="53"/>
  <c r="F94" i="53"/>
  <c r="N94" i="53" s="1"/>
  <c r="K93" i="53"/>
  <c r="I93" i="53"/>
  <c r="F93" i="53"/>
  <c r="N93" i="53" s="1"/>
  <c r="K92" i="53"/>
  <c r="I92" i="53"/>
  <c r="F92" i="53"/>
  <c r="N92" i="53" s="1"/>
  <c r="K91" i="53"/>
  <c r="I91" i="53"/>
  <c r="F91" i="53"/>
  <c r="N91" i="53" s="1"/>
  <c r="K90" i="53"/>
  <c r="I90" i="53"/>
  <c r="F90" i="53"/>
  <c r="N90" i="53" s="1"/>
  <c r="K89" i="53"/>
  <c r="I89" i="53"/>
  <c r="F89" i="53"/>
  <c r="N89" i="53" s="1"/>
  <c r="K88" i="53"/>
  <c r="I88" i="53"/>
  <c r="F88" i="53"/>
  <c r="N88" i="53" s="1"/>
  <c r="K87" i="53"/>
  <c r="I87" i="53"/>
  <c r="F87" i="53"/>
  <c r="N87" i="53" s="1"/>
  <c r="K86" i="53"/>
  <c r="I86" i="53"/>
  <c r="F86" i="53"/>
  <c r="N86" i="53" s="1"/>
  <c r="K85" i="53"/>
  <c r="I85" i="53"/>
  <c r="F85" i="53"/>
  <c r="N85" i="53" s="1"/>
  <c r="K84" i="53"/>
  <c r="I84" i="53"/>
  <c r="F84" i="53"/>
  <c r="K83" i="53"/>
  <c r="F83" i="53"/>
  <c r="N83" i="53" s="1"/>
  <c r="K82" i="53"/>
  <c r="F82" i="53"/>
  <c r="N82" i="53" s="1"/>
  <c r="K81" i="53"/>
  <c r="F81" i="53"/>
  <c r="N81" i="53" s="1"/>
  <c r="K80" i="53"/>
  <c r="F80" i="53"/>
  <c r="N80" i="53" s="1"/>
  <c r="K79" i="53"/>
  <c r="F79" i="53"/>
  <c r="N79" i="53" s="1"/>
  <c r="K78" i="53"/>
  <c r="F78" i="53"/>
  <c r="N78" i="53" s="1"/>
  <c r="K77" i="53"/>
  <c r="F77" i="53"/>
  <c r="N77" i="53" s="1"/>
  <c r="K76" i="53"/>
  <c r="F76" i="53"/>
  <c r="N76" i="53" s="1"/>
  <c r="K75" i="53"/>
  <c r="F75" i="53"/>
  <c r="N75" i="53" s="1"/>
  <c r="K74" i="53"/>
  <c r="F74" i="53"/>
  <c r="N74" i="53" s="1"/>
  <c r="K73" i="53"/>
  <c r="F73" i="53"/>
  <c r="N73" i="53" s="1"/>
  <c r="K72" i="53"/>
  <c r="F72" i="53"/>
  <c r="N72" i="53" s="1"/>
  <c r="K71" i="53"/>
  <c r="F71" i="53"/>
  <c r="N71" i="53" s="1"/>
  <c r="K70" i="53"/>
  <c r="F70" i="53"/>
  <c r="N70" i="53" s="1"/>
  <c r="K69" i="53"/>
  <c r="F69" i="53"/>
  <c r="N69" i="53" s="1"/>
  <c r="K68" i="53"/>
  <c r="F68" i="53"/>
  <c r="L64" i="53"/>
  <c r="L63" i="53"/>
  <c r="L62" i="53"/>
  <c r="L61" i="53"/>
  <c r="L60" i="53"/>
  <c r="L59" i="53"/>
  <c r="L58" i="53"/>
  <c r="L57" i="53"/>
  <c r="AX53" i="53"/>
  <c r="BA53" i="53" s="1"/>
  <c r="AW53" i="53"/>
  <c r="AZ53" i="53" s="1"/>
  <c r="AM53" i="53"/>
  <c r="AL53" i="53"/>
  <c r="BC53" i="53" s="1"/>
  <c r="H53" i="53"/>
  <c r="H99" i="53" s="1"/>
  <c r="G53" i="53"/>
  <c r="G99" i="53" s="1"/>
  <c r="BA52" i="53"/>
  <c r="AX52" i="53"/>
  <c r="AW52" i="53"/>
  <c r="AZ52" i="53" s="1"/>
  <c r="AM52" i="53"/>
  <c r="BQ52" i="53" s="1"/>
  <c r="AL52" i="53"/>
  <c r="AR52" i="53" s="1"/>
  <c r="AQ52" i="53" s="1"/>
  <c r="AP52" i="53" s="1"/>
  <c r="H52" i="53"/>
  <c r="H98" i="53" s="1"/>
  <c r="G52" i="53"/>
  <c r="G98" i="53" s="1"/>
  <c r="AZ51" i="53"/>
  <c r="AX51" i="53"/>
  <c r="BA51" i="53" s="1"/>
  <c r="AW51" i="53"/>
  <c r="AM51" i="53"/>
  <c r="AL51" i="53"/>
  <c r="BG51" i="53" s="1"/>
  <c r="H51" i="53"/>
  <c r="H97" i="53" s="1"/>
  <c r="G51" i="53"/>
  <c r="G97" i="53" s="1"/>
  <c r="BA50" i="53"/>
  <c r="AX50" i="53"/>
  <c r="AW50" i="53"/>
  <c r="AZ50" i="53" s="1"/>
  <c r="AM50" i="53"/>
  <c r="BQ50" i="53" s="1"/>
  <c r="AL50" i="53"/>
  <c r="BJ50" i="53" s="1"/>
  <c r="H50" i="53"/>
  <c r="H96" i="53" s="1"/>
  <c r="G50" i="53"/>
  <c r="G96" i="53" s="1"/>
  <c r="AX49" i="53"/>
  <c r="BA49" i="53" s="1"/>
  <c r="AW49" i="53"/>
  <c r="AZ49" i="53" s="1"/>
  <c r="AM49" i="53"/>
  <c r="AL49" i="53"/>
  <c r="BG49" i="53" s="1"/>
  <c r="H49" i="53"/>
  <c r="H95" i="53" s="1"/>
  <c r="G49" i="53"/>
  <c r="G95" i="53" s="1"/>
  <c r="BA48" i="53"/>
  <c r="AX48" i="53"/>
  <c r="AW48" i="53"/>
  <c r="AZ48" i="53" s="1"/>
  <c r="AM48" i="53"/>
  <c r="BQ48" i="53" s="1"/>
  <c r="AL48" i="53"/>
  <c r="BJ48" i="53" s="1"/>
  <c r="H48" i="53"/>
  <c r="H94" i="53" s="1"/>
  <c r="G48" i="53"/>
  <c r="G94" i="53" s="1"/>
  <c r="AZ47" i="53"/>
  <c r="AX47" i="53"/>
  <c r="BA47" i="53" s="1"/>
  <c r="AW47" i="53"/>
  <c r="AM47" i="53"/>
  <c r="AL47" i="53"/>
  <c r="BG47" i="53" s="1"/>
  <c r="H47" i="53"/>
  <c r="H93" i="53" s="1"/>
  <c r="G47" i="53"/>
  <c r="G93" i="53" s="1"/>
  <c r="BA46" i="53"/>
  <c r="AX46" i="53"/>
  <c r="AW46" i="53"/>
  <c r="AZ46" i="53" s="1"/>
  <c r="AM46" i="53"/>
  <c r="BQ46" i="53" s="1"/>
  <c r="AL46" i="53"/>
  <c r="BJ46" i="53" s="1"/>
  <c r="H46" i="53"/>
  <c r="H92" i="53" s="1"/>
  <c r="G46" i="53"/>
  <c r="G92" i="53" s="1"/>
  <c r="BJ45" i="53"/>
  <c r="BI45" i="53"/>
  <c r="BH45" i="53"/>
  <c r="BG45" i="53"/>
  <c r="BF45" i="53"/>
  <c r="BE45" i="53"/>
  <c r="BD45" i="53"/>
  <c r="BC45" i="53"/>
  <c r="AZ45" i="53"/>
  <c r="AX45" i="53"/>
  <c r="BA45" i="53" s="1"/>
  <c r="AW45" i="53"/>
  <c r="AR45" i="53"/>
  <c r="AQ45" i="53" s="1"/>
  <c r="AP45" i="53" s="1"/>
  <c r="AM45" i="53"/>
  <c r="BQ45" i="53" s="1"/>
  <c r="H45" i="53"/>
  <c r="H91" i="53" s="1"/>
  <c r="G45" i="53"/>
  <c r="G91" i="53" s="1"/>
  <c r="BQ44" i="53"/>
  <c r="BJ44" i="53"/>
  <c r="BI44" i="53"/>
  <c r="BH44" i="53"/>
  <c r="BG44" i="53"/>
  <c r="BF44" i="53"/>
  <c r="BE44" i="53"/>
  <c r="BD44" i="53"/>
  <c r="BC44" i="53"/>
  <c r="BA44" i="53"/>
  <c r="AZ44" i="53"/>
  <c r="AX44" i="53"/>
  <c r="AW44" i="53"/>
  <c r="AV44" i="53"/>
  <c r="AU44" i="53" s="1"/>
  <c r="AT44" i="53" s="1"/>
  <c r="AR44" i="53"/>
  <c r="AQ44" i="53" s="1"/>
  <c r="AP44" i="53" s="1"/>
  <c r="AM44" i="53"/>
  <c r="BP44" i="53" s="1"/>
  <c r="H44" i="53"/>
  <c r="H90" i="53" s="1"/>
  <c r="G44" i="53"/>
  <c r="G90" i="53" s="1"/>
  <c r="BR43" i="53"/>
  <c r="BK43" i="53"/>
  <c r="BJ43" i="53"/>
  <c r="BI43" i="53"/>
  <c r="BH43" i="53"/>
  <c r="BG43" i="53"/>
  <c r="BF43" i="53"/>
  <c r="BE43" i="53"/>
  <c r="BD43" i="53"/>
  <c r="BC43" i="53"/>
  <c r="BA43" i="53"/>
  <c r="AX43" i="53"/>
  <c r="AW43" i="53"/>
  <c r="AZ43" i="53" s="1"/>
  <c r="AV43" i="53"/>
  <c r="AU43" i="53" s="1"/>
  <c r="AT43" i="53" s="1"/>
  <c r="AR43" i="53"/>
  <c r="AQ43" i="53" s="1"/>
  <c r="AP43" i="53" s="1"/>
  <c r="AM43" i="53"/>
  <c r="BQ43" i="53" s="1"/>
  <c r="H43" i="53"/>
  <c r="H89" i="53" s="1"/>
  <c r="G43" i="53"/>
  <c r="G89" i="53" s="1"/>
  <c r="BO42" i="53"/>
  <c r="BJ42" i="53"/>
  <c r="BI42" i="53"/>
  <c r="BH42" i="53"/>
  <c r="BG42" i="53"/>
  <c r="BF42" i="53"/>
  <c r="BE42" i="53"/>
  <c r="BD42" i="53"/>
  <c r="BC42" i="53"/>
  <c r="AX42" i="53"/>
  <c r="BA42" i="53" s="1"/>
  <c r="AW42" i="53"/>
  <c r="AZ42" i="53" s="1"/>
  <c r="AR42" i="53"/>
  <c r="AQ42" i="53" s="1"/>
  <c r="AP42" i="53" s="1"/>
  <c r="AM42" i="53"/>
  <c r="BL42" i="53" s="1"/>
  <c r="H42" i="53"/>
  <c r="H88" i="53" s="1"/>
  <c r="G42" i="53"/>
  <c r="G88" i="53" s="1"/>
  <c r="BJ41" i="53"/>
  <c r="BI41" i="53"/>
  <c r="BH41" i="53"/>
  <c r="BG41" i="53"/>
  <c r="BF41" i="53"/>
  <c r="BE41" i="53"/>
  <c r="BD41" i="53"/>
  <c r="BC41" i="53"/>
  <c r="AX41" i="53"/>
  <c r="BA41" i="53" s="1"/>
  <c r="AW41" i="53"/>
  <c r="AZ41" i="53" s="1"/>
  <c r="AR41" i="53"/>
  <c r="AQ41" i="53" s="1"/>
  <c r="AP41" i="53" s="1"/>
  <c r="AM41" i="53"/>
  <c r="BQ41" i="53" s="1"/>
  <c r="H41" i="53"/>
  <c r="H87" i="53" s="1"/>
  <c r="G41" i="53"/>
  <c r="G87" i="53" s="1"/>
  <c r="BM40" i="53"/>
  <c r="BJ40" i="53"/>
  <c r="BI40" i="53"/>
  <c r="BH40" i="53"/>
  <c r="BG40" i="53"/>
  <c r="BF40" i="53"/>
  <c r="BE40" i="53"/>
  <c r="BD40" i="53"/>
  <c r="BC40" i="53"/>
  <c r="AX40" i="53"/>
  <c r="BA40" i="53" s="1"/>
  <c r="AW40" i="53"/>
  <c r="AZ40" i="53" s="1"/>
  <c r="AR40" i="53"/>
  <c r="AQ40" i="53" s="1"/>
  <c r="AP40" i="53" s="1"/>
  <c r="AM40" i="53"/>
  <c r="BP40" i="53" s="1"/>
  <c r="H40" i="53"/>
  <c r="H86" i="53" s="1"/>
  <c r="G40" i="53"/>
  <c r="G86" i="53" s="1"/>
  <c r="BN39" i="53"/>
  <c r="BJ39" i="53"/>
  <c r="BI39" i="53"/>
  <c r="BH39" i="53"/>
  <c r="BG39" i="53"/>
  <c r="BF39" i="53"/>
  <c r="BE39" i="53"/>
  <c r="BD39" i="53"/>
  <c r="BC39" i="53"/>
  <c r="AX39" i="53"/>
  <c r="BA39" i="53" s="1"/>
  <c r="AW39" i="53"/>
  <c r="AZ39" i="53" s="1"/>
  <c r="AR39" i="53"/>
  <c r="AQ39" i="53" s="1"/>
  <c r="AP39" i="53" s="1"/>
  <c r="AM39" i="53"/>
  <c r="BQ39" i="53" s="1"/>
  <c r="H39" i="53"/>
  <c r="H85" i="53" s="1"/>
  <c r="G39" i="53"/>
  <c r="G85" i="53" s="1"/>
  <c r="BJ38" i="53"/>
  <c r="BI38" i="53"/>
  <c r="BH38" i="53"/>
  <c r="BG38" i="53"/>
  <c r="BF38" i="53"/>
  <c r="BE38" i="53"/>
  <c r="BD38" i="53"/>
  <c r="BC38" i="53"/>
  <c r="AX38" i="53"/>
  <c r="BA38" i="53" s="1"/>
  <c r="AW38" i="53"/>
  <c r="AZ38" i="53" s="1"/>
  <c r="AR38" i="53"/>
  <c r="AQ38" i="53" s="1"/>
  <c r="AP38" i="53" s="1"/>
  <c r="AM38" i="53"/>
  <c r="H38" i="53"/>
  <c r="H84" i="53" s="1"/>
  <c r="G38" i="53"/>
  <c r="G84" i="53" s="1"/>
  <c r="AA35" i="53"/>
  <c r="X35" i="53"/>
  <c r="U35" i="53"/>
  <c r="L35" i="53"/>
  <c r="G35" i="53"/>
  <c r="AD34" i="53"/>
  <c r="L34" i="53"/>
  <c r="G34" i="53"/>
  <c r="L26" i="53"/>
  <c r="L25" i="53"/>
  <c r="AM21" i="53"/>
  <c r="BR21" i="53" s="1"/>
  <c r="BG21" i="53"/>
  <c r="H21" i="53"/>
  <c r="H83" i="53" s="1"/>
  <c r="G21" i="53"/>
  <c r="G83" i="53" s="1"/>
  <c r="AM20" i="53"/>
  <c r="BQ20" i="53" s="1"/>
  <c r="AL20" i="53"/>
  <c r="BI20" i="53" s="1"/>
  <c r="H20" i="53"/>
  <c r="H82" i="53" s="1"/>
  <c r="G20" i="53"/>
  <c r="G82" i="53" s="1"/>
  <c r="AM19" i="53"/>
  <c r="BP19" i="53" s="1"/>
  <c r="AL19" i="53"/>
  <c r="BH19" i="53" s="1"/>
  <c r="H19" i="53"/>
  <c r="H81" i="53" s="1"/>
  <c r="G19" i="53"/>
  <c r="G81" i="53" s="1"/>
  <c r="BL18" i="53"/>
  <c r="BG18" i="53"/>
  <c r="H80" i="53"/>
  <c r="G80" i="53"/>
  <c r="AM17" i="53"/>
  <c r="BO17" i="53" s="1"/>
  <c r="AL17" i="53"/>
  <c r="BJ17" i="53" s="1"/>
  <c r="H17" i="53"/>
  <c r="H79" i="53" s="1"/>
  <c r="G17" i="53"/>
  <c r="G79" i="53" s="1"/>
  <c r="AM16" i="53"/>
  <c r="BO16" i="53" s="1"/>
  <c r="AL16" i="53"/>
  <c r="BJ16" i="53" s="1"/>
  <c r="H16" i="53"/>
  <c r="H78" i="53" s="1"/>
  <c r="G16" i="53"/>
  <c r="G78" i="53" s="1"/>
  <c r="AM15" i="53"/>
  <c r="AL15" i="53"/>
  <c r="BJ15" i="53" s="1"/>
  <c r="H15" i="53"/>
  <c r="H77" i="53" s="1"/>
  <c r="G15" i="53"/>
  <c r="G77" i="53" s="1"/>
  <c r="AM14" i="53"/>
  <c r="BP14" i="53" s="1"/>
  <c r="AL14" i="53"/>
  <c r="BJ14" i="53" s="1"/>
  <c r="H14" i="53"/>
  <c r="H76" i="53" s="1"/>
  <c r="G14" i="53"/>
  <c r="G76" i="53" s="1"/>
  <c r="AM13" i="53"/>
  <c r="BP13" i="53" s="1"/>
  <c r="AL13" i="53"/>
  <c r="BJ13" i="53" s="1"/>
  <c r="H13" i="53"/>
  <c r="H75" i="53" s="1"/>
  <c r="G13" i="53"/>
  <c r="G75" i="53" s="1"/>
  <c r="AM12" i="53"/>
  <c r="BO12" i="53" s="1"/>
  <c r="AL12" i="53"/>
  <c r="BJ12" i="53" s="1"/>
  <c r="H12" i="53"/>
  <c r="H74" i="53" s="1"/>
  <c r="G12" i="53"/>
  <c r="G74" i="53" s="1"/>
  <c r="AM11" i="53"/>
  <c r="BK11" i="53" s="1"/>
  <c r="AL11" i="53"/>
  <c r="BJ11" i="53" s="1"/>
  <c r="H11" i="53"/>
  <c r="H73" i="53" s="1"/>
  <c r="G11" i="53"/>
  <c r="G73" i="53" s="1"/>
  <c r="AM10" i="53"/>
  <c r="BL10" i="53" s="1"/>
  <c r="AL10" i="53"/>
  <c r="BJ10" i="53" s="1"/>
  <c r="H10" i="53"/>
  <c r="H72" i="53" s="1"/>
  <c r="G10" i="53"/>
  <c r="G72" i="53" s="1"/>
  <c r="AM9" i="53"/>
  <c r="BP9" i="53" s="1"/>
  <c r="AL9" i="53"/>
  <c r="BJ9" i="53" s="1"/>
  <c r="H9" i="53"/>
  <c r="H71" i="53" s="1"/>
  <c r="G9" i="53"/>
  <c r="G71" i="53" s="1"/>
  <c r="AM8" i="53"/>
  <c r="BO8" i="53" s="1"/>
  <c r="AL8" i="53"/>
  <c r="BJ8" i="53" s="1"/>
  <c r="H8" i="53"/>
  <c r="H70" i="53" s="1"/>
  <c r="G8" i="53"/>
  <c r="G70" i="53" s="1"/>
  <c r="AM7" i="53"/>
  <c r="BO7" i="53" s="1"/>
  <c r="AL7" i="53"/>
  <c r="BH7" i="53" s="1"/>
  <c r="H7" i="53"/>
  <c r="H69" i="53" s="1"/>
  <c r="G7" i="53"/>
  <c r="G69" i="53" s="1"/>
  <c r="AM6" i="53"/>
  <c r="BR6" i="53" s="1"/>
  <c r="AL6" i="53"/>
  <c r="BD6" i="53" s="1"/>
  <c r="H6" i="53"/>
  <c r="H68" i="53" s="1"/>
  <c r="G6" i="53"/>
  <c r="G68" i="53" s="1"/>
  <c r="K99" i="52"/>
  <c r="I99" i="52"/>
  <c r="F99" i="52"/>
  <c r="N99" i="52" s="1"/>
  <c r="K98" i="52"/>
  <c r="I98" i="52"/>
  <c r="F98" i="52"/>
  <c r="N98" i="52" s="1"/>
  <c r="K97" i="52"/>
  <c r="I97" i="52"/>
  <c r="F97" i="52"/>
  <c r="N97" i="52" s="1"/>
  <c r="K96" i="52"/>
  <c r="I96" i="52"/>
  <c r="F96" i="52"/>
  <c r="N96" i="52" s="1"/>
  <c r="K95" i="52"/>
  <c r="I95" i="52"/>
  <c r="F95" i="52"/>
  <c r="N95" i="52" s="1"/>
  <c r="K94" i="52"/>
  <c r="I94" i="52"/>
  <c r="F94" i="52"/>
  <c r="N94" i="52" s="1"/>
  <c r="K93" i="52"/>
  <c r="I93" i="52"/>
  <c r="F93" i="52"/>
  <c r="N93" i="52" s="1"/>
  <c r="K92" i="52"/>
  <c r="I92" i="52"/>
  <c r="F92" i="52"/>
  <c r="N92" i="52" s="1"/>
  <c r="K91" i="52"/>
  <c r="I91" i="52"/>
  <c r="F91" i="52"/>
  <c r="N91" i="52" s="1"/>
  <c r="K90" i="52"/>
  <c r="I90" i="52"/>
  <c r="F90" i="52"/>
  <c r="N90" i="52" s="1"/>
  <c r="K89" i="52"/>
  <c r="I89" i="52"/>
  <c r="F89" i="52"/>
  <c r="N89" i="52" s="1"/>
  <c r="K88" i="52"/>
  <c r="I88" i="52"/>
  <c r="F88" i="52"/>
  <c r="N88" i="52" s="1"/>
  <c r="K87" i="52"/>
  <c r="I87" i="52"/>
  <c r="F87" i="52"/>
  <c r="N87" i="52" s="1"/>
  <c r="K86" i="52"/>
  <c r="I86" i="52"/>
  <c r="F86" i="52"/>
  <c r="N86" i="52" s="1"/>
  <c r="K85" i="52"/>
  <c r="I85" i="52"/>
  <c r="F85" i="52"/>
  <c r="N85" i="52" s="1"/>
  <c r="K84" i="52"/>
  <c r="I84" i="52"/>
  <c r="F84" i="52"/>
  <c r="N84" i="52" s="1"/>
  <c r="K83" i="52"/>
  <c r="F83" i="52"/>
  <c r="N83" i="52" s="1"/>
  <c r="K82" i="52"/>
  <c r="F82" i="52"/>
  <c r="N82" i="52" s="1"/>
  <c r="K81" i="52"/>
  <c r="F81" i="52"/>
  <c r="N81" i="52" s="1"/>
  <c r="K80" i="52"/>
  <c r="F80" i="52"/>
  <c r="N80" i="52" s="1"/>
  <c r="K79" i="52"/>
  <c r="F79" i="52"/>
  <c r="N79" i="52" s="1"/>
  <c r="K78" i="52"/>
  <c r="F78" i="52"/>
  <c r="N78" i="52" s="1"/>
  <c r="K77" i="52"/>
  <c r="F77" i="52"/>
  <c r="N77" i="52" s="1"/>
  <c r="K76" i="52"/>
  <c r="F76" i="52"/>
  <c r="N76" i="52" s="1"/>
  <c r="K75" i="52"/>
  <c r="F75" i="52"/>
  <c r="N75" i="52" s="1"/>
  <c r="K74" i="52"/>
  <c r="F74" i="52"/>
  <c r="N74" i="52" s="1"/>
  <c r="K73" i="52"/>
  <c r="F73" i="52"/>
  <c r="N73" i="52" s="1"/>
  <c r="K72" i="52"/>
  <c r="F72" i="52"/>
  <c r="N72" i="52" s="1"/>
  <c r="K71" i="52"/>
  <c r="F71" i="52"/>
  <c r="N71" i="52" s="1"/>
  <c r="K70" i="52"/>
  <c r="F70" i="52"/>
  <c r="N70" i="52" s="1"/>
  <c r="K69" i="52"/>
  <c r="F69" i="52"/>
  <c r="N69" i="52" s="1"/>
  <c r="K68" i="52"/>
  <c r="F68" i="52"/>
  <c r="N68" i="52" s="1"/>
  <c r="L64" i="52"/>
  <c r="L63" i="52"/>
  <c r="L62" i="52"/>
  <c r="L61" i="52"/>
  <c r="L60" i="52"/>
  <c r="L59" i="52"/>
  <c r="L58" i="52"/>
  <c r="L57" i="52"/>
  <c r="AX53" i="52"/>
  <c r="BA53" i="52" s="1"/>
  <c r="AW53" i="52"/>
  <c r="AZ53" i="52" s="1"/>
  <c r="AM53" i="52"/>
  <c r="AL53" i="52"/>
  <c r="BG53" i="52" s="1"/>
  <c r="H53" i="52"/>
  <c r="H99" i="52" s="1"/>
  <c r="G53" i="52"/>
  <c r="G99" i="52" s="1"/>
  <c r="BA52" i="52"/>
  <c r="AX52" i="52"/>
  <c r="AW52" i="52"/>
  <c r="AZ52" i="52" s="1"/>
  <c r="AM52" i="52"/>
  <c r="BO52" i="52" s="1"/>
  <c r="AL52" i="52"/>
  <c r="BC52" i="52" s="1"/>
  <c r="H52" i="52"/>
  <c r="H98" i="52" s="1"/>
  <c r="G52" i="52"/>
  <c r="G98" i="52" s="1"/>
  <c r="AX51" i="52"/>
  <c r="BA51" i="52" s="1"/>
  <c r="AW51" i="52"/>
  <c r="AZ51" i="52" s="1"/>
  <c r="AM51" i="52"/>
  <c r="BP51" i="52" s="1"/>
  <c r="AL51" i="52"/>
  <c r="BG51" i="52" s="1"/>
  <c r="H51" i="52"/>
  <c r="H97" i="52" s="1"/>
  <c r="G51" i="52"/>
  <c r="G97" i="52" s="1"/>
  <c r="BA50" i="52"/>
  <c r="AX50" i="52"/>
  <c r="AW50" i="52"/>
  <c r="AZ50" i="52" s="1"/>
  <c r="AM50" i="52"/>
  <c r="BQ50" i="52" s="1"/>
  <c r="AL50" i="52"/>
  <c r="AR50" i="52" s="1"/>
  <c r="AQ50" i="52" s="1"/>
  <c r="AP50" i="52" s="1"/>
  <c r="H50" i="52"/>
  <c r="H96" i="52" s="1"/>
  <c r="G50" i="52"/>
  <c r="G96" i="52" s="1"/>
  <c r="AZ49" i="52"/>
  <c r="AX49" i="52"/>
  <c r="BA49" i="52" s="1"/>
  <c r="AW49" i="52"/>
  <c r="AM49" i="52"/>
  <c r="BM49" i="52" s="1"/>
  <c r="AL49" i="52"/>
  <c r="H49" i="52"/>
  <c r="H95" i="52" s="1"/>
  <c r="G49" i="52"/>
  <c r="G95" i="52" s="1"/>
  <c r="BA48" i="52"/>
  <c r="AX48" i="52"/>
  <c r="AW48" i="52"/>
  <c r="AZ48" i="52" s="1"/>
  <c r="AM48" i="52"/>
  <c r="AL48" i="52"/>
  <c r="BC48" i="52" s="1"/>
  <c r="H48" i="52"/>
  <c r="H94" i="52" s="1"/>
  <c r="G48" i="52"/>
  <c r="G94" i="52" s="1"/>
  <c r="AX47" i="52"/>
  <c r="BA47" i="52" s="1"/>
  <c r="AW47" i="52"/>
  <c r="AZ47" i="52" s="1"/>
  <c r="AM47" i="52"/>
  <c r="BP47" i="52" s="1"/>
  <c r="AL47" i="52"/>
  <c r="BG47" i="52" s="1"/>
  <c r="H47" i="52"/>
  <c r="H93" i="52" s="1"/>
  <c r="G47" i="52"/>
  <c r="G93" i="52" s="1"/>
  <c r="AX46" i="52"/>
  <c r="BA46" i="52" s="1"/>
  <c r="AW46" i="52"/>
  <c r="AZ46" i="52" s="1"/>
  <c r="AM46" i="52"/>
  <c r="BQ46" i="52" s="1"/>
  <c r="AL46" i="52"/>
  <c r="AR46" i="52" s="1"/>
  <c r="AQ46" i="52" s="1"/>
  <c r="AP46" i="52" s="1"/>
  <c r="H46" i="52"/>
  <c r="H92" i="52" s="1"/>
  <c r="G46" i="52"/>
  <c r="G92" i="52" s="1"/>
  <c r="BQ45" i="52"/>
  <c r="BP45" i="52"/>
  <c r="BM45" i="52"/>
  <c r="BJ45" i="52"/>
  <c r="BI45" i="52"/>
  <c r="BH45" i="52"/>
  <c r="BG45" i="52"/>
  <c r="BF45" i="52"/>
  <c r="BE45" i="52"/>
  <c r="BD45" i="52"/>
  <c r="BC45" i="52"/>
  <c r="AX45" i="52"/>
  <c r="BA45" i="52" s="1"/>
  <c r="AW45" i="52"/>
  <c r="AZ45" i="52" s="1"/>
  <c r="AR45" i="52"/>
  <c r="AQ45" i="52" s="1"/>
  <c r="AP45" i="52" s="1"/>
  <c r="AM45" i="52"/>
  <c r="H45" i="52"/>
  <c r="H91" i="52" s="1"/>
  <c r="G45" i="52"/>
  <c r="G91" i="52" s="1"/>
  <c r="BJ44" i="52"/>
  <c r="BI44" i="52"/>
  <c r="BH44" i="52"/>
  <c r="BG44" i="52"/>
  <c r="BF44" i="52"/>
  <c r="BE44" i="52"/>
  <c r="BD44" i="52"/>
  <c r="BC44" i="52"/>
  <c r="AX44" i="52"/>
  <c r="BA44" i="52" s="1"/>
  <c r="AW44" i="52"/>
  <c r="AZ44" i="52" s="1"/>
  <c r="AR44" i="52"/>
  <c r="AQ44" i="52" s="1"/>
  <c r="AP44" i="52" s="1"/>
  <c r="AM44" i="52"/>
  <c r="BP44" i="52" s="1"/>
  <c r="H44" i="52"/>
  <c r="H90" i="52" s="1"/>
  <c r="G44" i="52"/>
  <c r="G90" i="52" s="1"/>
  <c r="BJ43" i="52"/>
  <c r="BI43" i="52"/>
  <c r="BH43" i="52"/>
  <c r="BG43" i="52"/>
  <c r="BF43" i="52"/>
  <c r="BE43" i="52"/>
  <c r="BD43" i="52"/>
  <c r="BC43" i="52"/>
  <c r="AX43" i="52"/>
  <c r="BA43" i="52" s="1"/>
  <c r="AW43" i="52"/>
  <c r="AZ43" i="52" s="1"/>
  <c r="AR43" i="52"/>
  <c r="AQ43" i="52" s="1"/>
  <c r="AP43" i="52" s="1"/>
  <c r="AM43" i="52"/>
  <c r="BQ43" i="52" s="1"/>
  <c r="H43" i="52"/>
  <c r="H89" i="52" s="1"/>
  <c r="G43" i="52"/>
  <c r="G89" i="52" s="1"/>
  <c r="BJ42" i="52"/>
  <c r="BI42" i="52"/>
  <c r="BH42" i="52"/>
  <c r="BG42" i="52"/>
  <c r="BF42" i="52"/>
  <c r="BE42" i="52"/>
  <c r="BD42" i="52"/>
  <c r="BC42" i="52"/>
  <c r="AX42" i="52"/>
  <c r="BA42" i="52" s="1"/>
  <c r="AW42" i="52"/>
  <c r="AZ42" i="52" s="1"/>
  <c r="AR42" i="52"/>
  <c r="AQ42" i="52" s="1"/>
  <c r="AP42" i="52" s="1"/>
  <c r="AM42" i="52"/>
  <c r="BO42" i="52" s="1"/>
  <c r="H42" i="52"/>
  <c r="H88" i="52" s="1"/>
  <c r="G42" i="52"/>
  <c r="G88" i="52" s="1"/>
  <c r="BJ41" i="52"/>
  <c r="BI41" i="52"/>
  <c r="BH41" i="52"/>
  <c r="BG41" i="52"/>
  <c r="BF41" i="52"/>
  <c r="BE41" i="52"/>
  <c r="BD41" i="52"/>
  <c r="BC41" i="52"/>
  <c r="AZ41" i="52"/>
  <c r="AX41" i="52"/>
  <c r="BA41" i="52" s="1"/>
  <c r="AW41" i="52"/>
  <c r="AR41" i="52"/>
  <c r="AQ41" i="52" s="1"/>
  <c r="AP41" i="52" s="1"/>
  <c r="AM41" i="52"/>
  <c r="BQ41" i="52" s="1"/>
  <c r="H41" i="52"/>
  <c r="H87" i="52" s="1"/>
  <c r="G41" i="52"/>
  <c r="G87" i="52" s="1"/>
  <c r="BR40" i="52"/>
  <c r="BQ40" i="52"/>
  <c r="BM40" i="52"/>
  <c r="BJ40" i="52"/>
  <c r="BI40" i="52"/>
  <c r="BH40" i="52"/>
  <c r="BG40" i="52"/>
  <c r="BF40" i="52"/>
  <c r="BE40" i="52"/>
  <c r="BD40" i="52"/>
  <c r="BC40" i="52"/>
  <c r="BA40" i="52"/>
  <c r="AZ40" i="52"/>
  <c r="AX40" i="52"/>
  <c r="AW40" i="52"/>
  <c r="AV40" i="52"/>
  <c r="AU40" i="52" s="1"/>
  <c r="AT40" i="52" s="1"/>
  <c r="AR40" i="52"/>
  <c r="AQ40" i="52" s="1"/>
  <c r="AP40" i="52" s="1"/>
  <c r="AM40" i="52"/>
  <c r="BP40" i="52" s="1"/>
  <c r="H40" i="52"/>
  <c r="H86" i="52" s="1"/>
  <c r="G40" i="52"/>
  <c r="G86" i="52" s="1"/>
  <c r="BR39" i="52"/>
  <c r="BN39" i="52"/>
  <c r="BK39" i="52"/>
  <c r="BJ39" i="52"/>
  <c r="BI39" i="52"/>
  <c r="BH39" i="52"/>
  <c r="BG39" i="52"/>
  <c r="BF39" i="52"/>
  <c r="BE39" i="52"/>
  <c r="BD39" i="52"/>
  <c r="BC39" i="52"/>
  <c r="BA39" i="52"/>
  <c r="AX39" i="52"/>
  <c r="AW39" i="52"/>
  <c r="AZ39" i="52" s="1"/>
  <c r="AV39" i="52"/>
  <c r="AU39" i="52" s="1"/>
  <c r="AT39" i="52" s="1"/>
  <c r="AR39" i="52"/>
  <c r="AQ39" i="52" s="1"/>
  <c r="AP39" i="52" s="1"/>
  <c r="AM39" i="52"/>
  <c r="BQ39" i="52" s="1"/>
  <c r="H39" i="52"/>
  <c r="H85" i="52" s="1"/>
  <c r="G39" i="52"/>
  <c r="G85" i="52" s="1"/>
  <c r="BP38" i="52"/>
  <c r="BJ38" i="52"/>
  <c r="BI38" i="52"/>
  <c r="BH38" i="52"/>
  <c r="BG38" i="52"/>
  <c r="BF38" i="52"/>
  <c r="BE38" i="52"/>
  <c r="BD38" i="52"/>
  <c r="BC38" i="52"/>
  <c r="AX38" i="52"/>
  <c r="BA38" i="52" s="1"/>
  <c r="AW38" i="52"/>
  <c r="AZ38" i="52" s="1"/>
  <c r="AR38" i="52"/>
  <c r="AQ38" i="52" s="1"/>
  <c r="AP38" i="52" s="1"/>
  <c r="AM38" i="52"/>
  <c r="BO38" i="52" s="1"/>
  <c r="H38" i="52"/>
  <c r="H84" i="52" s="1"/>
  <c r="G38" i="52"/>
  <c r="G84" i="52" s="1"/>
  <c r="AA35" i="52"/>
  <c r="X35" i="52"/>
  <c r="U35" i="52"/>
  <c r="L35" i="52"/>
  <c r="G35" i="52"/>
  <c r="AD34" i="52"/>
  <c r="L34" i="52"/>
  <c r="G34" i="52"/>
  <c r="L25" i="52"/>
  <c r="AM21" i="52"/>
  <c r="BQ21" i="52" s="1"/>
  <c r="AL21" i="52"/>
  <c r="BJ21" i="52" s="1"/>
  <c r="H21" i="52"/>
  <c r="H83" i="52" s="1"/>
  <c r="G21" i="52"/>
  <c r="G83" i="52" s="1"/>
  <c r="AM20" i="52"/>
  <c r="BP20" i="52" s="1"/>
  <c r="AL20" i="52"/>
  <c r="BE20" i="52" s="1"/>
  <c r="H20" i="52"/>
  <c r="H82" i="52" s="1"/>
  <c r="G20" i="52"/>
  <c r="G82" i="52" s="1"/>
  <c r="AM19" i="52"/>
  <c r="BP19" i="52" s="1"/>
  <c r="AL19" i="52"/>
  <c r="BG19" i="52" s="1"/>
  <c r="H19" i="52"/>
  <c r="H81" i="52" s="1"/>
  <c r="G19" i="52"/>
  <c r="G81" i="52" s="1"/>
  <c r="AM18" i="52"/>
  <c r="BP18" i="52" s="1"/>
  <c r="AL18" i="52"/>
  <c r="BD18" i="52" s="1"/>
  <c r="H18" i="52"/>
  <c r="H80" i="52" s="1"/>
  <c r="G18" i="52"/>
  <c r="G80" i="52" s="1"/>
  <c r="AM17" i="52"/>
  <c r="BR17" i="52" s="1"/>
  <c r="AL17" i="52"/>
  <c r="BJ17" i="52" s="1"/>
  <c r="H17" i="52"/>
  <c r="H79" i="52" s="1"/>
  <c r="G17" i="52"/>
  <c r="G79" i="52" s="1"/>
  <c r="AM16" i="52"/>
  <c r="BO16" i="52" s="1"/>
  <c r="AL16" i="52"/>
  <c r="BG16" i="52" s="1"/>
  <c r="H16" i="52"/>
  <c r="H78" i="52" s="1"/>
  <c r="G16" i="52"/>
  <c r="G78" i="52" s="1"/>
  <c r="AM15" i="52"/>
  <c r="BR15" i="52" s="1"/>
  <c r="AL15" i="52"/>
  <c r="BG15" i="52" s="1"/>
  <c r="H15" i="52"/>
  <c r="H77" i="52" s="1"/>
  <c r="G15" i="52"/>
  <c r="G77" i="52" s="1"/>
  <c r="AM14" i="52"/>
  <c r="AL14" i="52"/>
  <c r="BG14" i="52" s="1"/>
  <c r="H14" i="52"/>
  <c r="H76" i="52" s="1"/>
  <c r="G14" i="52"/>
  <c r="G76" i="52" s="1"/>
  <c r="AM13" i="52"/>
  <c r="BR13" i="52" s="1"/>
  <c r="AL13" i="52"/>
  <c r="H13" i="52"/>
  <c r="H75" i="52" s="1"/>
  <c r="G13" i="52"/>
  <c r="G75" i="52" s="1"/>
  <c r="AM12" i="52"/>
  <c r="BP12" i="52" s="1"/>
  <c r="AL12" i="52"/>
  <c r="H74" i="52"/>
  <c r="G74" i="52"/>
  <c r="AM11" i="52"/>
  <c r="BO11" i="52" s="1"/>
  <c r="AL11" i="52"/>
  <c r="BC11" i="52" s="1"/>
  <c r="H73" i="52"/>
  <c r="G73" i="52"/>
  <c r="AM10" i="52"/>
  <c r="BN10" i="52" s="1"/>
  <c r="AL10" i="52"/>
  <c r="BH10" i="52" s="1"/>
  <c r="H72" i="52"/>
  <c r="G72" i="52"/>
  <c r="AM9" i="52"/>
  <c r="BO9" i="52" s="1"/>
  <c r="AL9" i="52"/>
  <c r="BD9" i="52" s="1"/>
  <c r="H71" i="52"/>
  <c r="G71" i="52"/>
  <c r="BP8" i="52"/>
  <c r="BH8" i="52"/>
  <c r="H70" i="52"/>
  <c r="G70" i="52"/>
  <c r="AM7" i="52"/>
  <c r="BO7" i="52" s="1"/>
  <c r="AL7" i="52"/>
  <c r="BG7" i="52" s="1"/>
  <c r="H69" i="52"/>
  <c r="G69" i="52"/>
  <c r="AM6" i="52"/>
  <c r="BO6" i="52" s="1"/>
  <c r="AL6" i="52"/>
  <c r="BJ6" i="52" s="1"/>
  <c r="H68" i="52"/>
  <c r="G68" i="52"/>
  <c r="K99" i="51"/>
  <c r="I99" i="51"/>
  <c r="F99" i="51"/>
  <c r="N99" i="51" s="1"/>
  <c r="K98" i="51"/>
  <c r="I98" i="51"/>
  <c r="F98" i="51"/>
  <c r="N98" i="51" s="1"/>
  <c r="K97" i="51"/>
  <c r="I97" i="51"/>
  <c r="F97" i="51"/>
  <c r="N97" i="51" s="1"/>
  <c r="K96" i="51"/>
  <c r="I96" i="51"/>
  <c r="F96" i="51"/>
  <c r="N96" i="51" s="1"/>
  <c r="K95" i="51"/>
  <c r="I95" i="51"/>
  <c r="F95" i="51"/>
  <c r="N95" i="51" s="1"/>
  <c r="K94" i="51"/>
  <c r="I94" i="51"/>
  <c r="F94" i="51"/>
  <c r="N94" i="51" s="1"/>
  <c r="K93" i="51"/>
  <c r="I93" i="51"/>
  <c r="F93" i="51"/>
  <c r="N93" i="51" s="1"/>
  <c r="K92" i="51"/>
  <c r="I92" i="51"/>
  <c r="F92" i="51"/>
  <c r="N92" i="51" s="1"/>
  <c r="K91" i="51"/>
  <c r="I91" i="51"/>
  <c r="F91" i="51"/>
  <c r="N91" i="51" s="1"/>
  <c r="K90" i="51"/>
  <c r="I90" i="51"/>
  <c r="F90" i="51"/>
  <c r="N90" i="51" s="1"/>
  <c r="K89" i="51"/>
  <c r="I89" i="51"/>
  <c r="F89" i="51"/>
  <c r="N89" i="51" s="1"/>
  <c r="K88" i="51"/>
  <c r="I88" i="51"/>
  <c r="F88" i="51"/>
  <c r="N88" i="51" s="1"/>
  <c r="K87" i="51"/>
  <c r="I87" i="51"/>
  <c r="F87" i="51"/>
  <c r="N87" i="51" s="1"/>
  <c r="K86" i="51"/>
  <c r="I86" i="51"/>
  <c r="F86" i="51"/>
  <c r="N86" i="51" s="1"/>
  <c r="K85" i="51"/>
  <c r="I85" i="51"/>
  <c r="F85" i="51"/>
  <c r="N85" i="51" s="1"/>
  <c r="K84" i="51"/>
  <c r="I84" i="51"/>
  <c r="F84" i="51"/>
  <c r="N84" i="51" s="1"/>
  <c r="K83" i="51"/>
  <c r="F83" i="51"/>
  <c r="N83" i="51" s="1"/>
  <c r="K82" i="51"/>
  <c r="F82" i="51"/>
  <c r="N82" i="51" s="1"/>
  <c r="K81" i="51"/>
  <c r="F81" i="51"/>
  <c r="N81" i="51" s="1"/>
  <c r="K80" i="51"/>
  <c r="F80" i="51"/>
  <c r="N80" i="51" s="1"/>
  <c r="K79" i="51"/>
  <c r="F79" i="51"/>
  <c r="N79" i="51" s="1"/>
  <c r="K78" i="51"/>
  <c r="F78" i="51"/>
  <c r="N78" i="51" s="1"/>
  <c r="K77" i="51"/>
  <c r="F77" i="51"/>
  <c r="N77" i="51" s="1"/>
  <c r="K76" i="51"/>
  <c r="F76" i="51"/>
  <c r="N76" i="51" s="1"/>
  <c r="K75" i="51"/>
  <c r="F75" i="51"/>
  <c r="N75" i="51" s="1"/>
  <c r="K74" i="51"/>
  <c r="F74" i="51"/>
  <c r="N74" i="51" s="1"/>
  <c r="K73" i="51"/>
  <c r="F73" i="51"/>
  <c r="N73" i="51" s="1"/>
  <c r="K72" i="51"/>
  <c r="F72" i="51"/>
  <c r="N72" i="51" s="1"/>
  <c r="K71" i="51"/>
  <c r="F71" i="51"/>
  <c r="N71" i="51" s="1"/>
  <c r="K70" i="51"/>
  <c r="N31" i="51" s="1"/>
  <c r="F70" i="51"/>
  <c r="N70" i="51" s="1"/>
  <c r="K69" i="51"/>
  <c r="M30" i="51" s="1"/>
  <c r="F69" i="51"/>
  <c r="N69" i="51" s="1"/>
  <c r="K68" i="51"/>
  <c r="F68" i="51"/>
  <c r="L64" i="51"/>
  <c r="L63" i="51"/>
  <c r="L62" i="51"/>
  <c r="L61" i="51"/>
  <c r="L60" i="51"/>
  <c r="L59" i="51"/>
  <c r="L58" i="51"/>
  <c r="L57" i="51"/>
  <c r="AX53" i="51"/>
  <c r="BA53" i="51" s="1"/>
  <c r="AW53" i="51"/>
  <c r="AZ53" i="51" s="1"/>
  <c r="AM53" i="51"/>
  <c r="AL53" i="51"/>
  <c r="BG53" i="51" s="1"/>
  <c r="H53" i="51"/>
  <c r="H99" i="51" s="1"/>
  <c r="G53" i="51"/>
  <c r="G99" i="51" s="1"/>
  <c r="BA52" i="51"/>
  <c r="AX52" i="51"/>
  <c r="AW52" i="51"/>
  <c r="AZ52" i="51" s="1"/>
  <c r="AM52" i="51"/>
  <c r="BQ52" i="51" s="1"/>
  <c r="AL52" i="51"/>
  <c r="AR52" i="51" s="1"/>
  <c r="AQ52" i="51" s="1"/>
  <c r="AP52" i="51" s="1"/>
  <c r="H52" i="51"/>
  <c r="H98" i="51" s="1"/>
  <c r="G52" i="51"/>
  <c r="G98" i="51" s="1"/>
  <c r="AZ51" i="51"/>
  <c r="AX51" i="51"/>
  <c r="BA51" i="51" s="1"/>
  <c r="AW51" i="51"/>
  <c r="AM51" i="51"/>
  <c r="AL51" i="51"/>
  <c r="H51" i="51"/>
  <c r="H97" i="51" s="1"/>
  <c r="G51" i="51"/>
  <c r="G97" i="51" s="1"/>
  <c r="AX50" i="51"/>
  <c r="BA50" i="51" s="1"/>
  <c r="AW50" i="51"/>
  <c r="AZ50" i="51" s="1"/>
  <c r="AM50" i="51"/>
  <c r="BQ50" i="51" s="1"/>
  <c r="AL50" i="51"/>
  <c r="AR50" i="51" s="1"/>
  <c r="AQ50" i="51" s="1"/>
  <c r="AP50" i="51" s="1"/>
  <c r="H50" i="51"/>
  <c r="H96" i="51" s="1"/>
  <c r="G50" i="51"/>
  <c r="G96" i="51" s="1"/>
  <c r="AX49" i="51"/>
  <c r="BA49" i="51" s="1"/>
  <c r="AW49" i="51"/>
  <c r="AZ49" i="51" s="1"/>
  <c r="AM49" i="51"/>
  <c r="AL49" i="51"/>
  <c r="H49" i="51"/>
  <c r="H95" i="51" s="1"/>
  <c r="G49" i="51"/>
  <c r="G95" i="51" s="1"/>
  <c r="BA48" i="51"/>
  <c r="AX48" i="51"/>
  <c r="AW48" i="51"/>
  <c r="AZ48" i="51" s="1"/>
  <c r="AM48" i="51"/>
  <c r="BQ48" i="51" s="1"/>
  <c r="AL48" i="51"/>
  <c r="H48" i="51"/>
  <c r="H94" i="51" s="1"/>
  <c r="G48" i="51"/>
  <c r="G94" i="51" s="1"/>
  <c r="AZ47" i="51"/>
  <c r="AX47" i="51"/>
  <c r="BA47" i="51" s="1"/>
  <c r="AW47" i="51"/>
  <c r="AM47" i="51"/>
  <c r="AL47" i="51"/>
  <c r="H47" i="51"/>
  <c r="H93" i="51" s="1"/>
  <c r="G47" i="51"/>
  <c r="G93" i="51" s="1"/>
  <c r="AX46" i="51"/>
  <c r="BA46" i="51" s="1"/>
  <c r="AW46" i="51"/>
  <c r="AZ46" i="51" s="1"/>
  <c r="AM46" i="51"/>
  <c r="BN46" i="51" s="1"/>
  <c r="AL46" i="51"/>
  <c r="BJ46" i="51" s="1"/>
  <c r="H46" i="51"/>
  <c r="H92" i="51" s="1"/>
  <c r="G46" i="51"/>
  <c r="G92" i="51" s="1"/>
  <c r="BJ45" i="51"/>
  <c r="BI45" i="51"/>
  <c r="BH45" i="51"/>
  <c r="BG45" i="51"/>
  <c r="BF45" i="51"/>
  <c r="BE45" i="51"/>
  <c r="BD45" i="51"/>
  <c r="BC45" i="51"/>
  <c r="AZ45" i="51"/>
  <c r="AX45" i="51"/>
  <c r="BA45" i="51" s="1"/>
  <c r="AW45" i="51"/>
  <c r="AR45" i="51"/>
  <c r="AQ45" i="51" s="1"/>
  <c r="AP45" i="51" s="1"/>
  <c r="AM45" i="51"/>
  <c r="BQ45" i="51" s="1"/>
  <c r="H45" i="51"/>
  <c r="H91" i="51" s="1"/>
  <c r="G45" i="51"/>
  <c r="G91" i="51" s="1"/>
  <c r="BR44" i="51"/>
  <c r="BQ44" i="51"/>
  <c r="BM44" i="51"/>
  <c r="BJ44" i="51"/>
  <c r="BI44" i="51"/>
  <c r="BH44" i="51"/>
  <c r="BG44" i="51"/>
  <c r="BF44" i="51"/>
  <c r="BE44" i="51"/>
  <c r="BD44" i="51"/>
  <c r="BC44" i="51"/>
  <c r="BA44" i="51"/>
  <c r="AZ44" i="51"/>
  <c r="AX44" i="51"/>
  <c r="AW44" i="51"/>
  <c r="AV44" i="51"/>
  <c r="AU44" i="51" s="1"/>
  <c r="AT44" i="51" s="1"/>
  <c r="AR44" i="51"/>
  <c r="AQ44" i="51" s="1"/>
  <c r="AP44" i="51" s="1"/>
  <c r="AM44" i="51"/>
  <c r="BP44" i="51" s="1"/>
  <c r="H44" i="51"/>
  <c r="H90" i="51" s="1"/>
  <c r="G44" i="51"/>
  <c r="G90" i="51" s="1"/>
  <c r="BR43" i="51"/>
  <c r="BN43" i="51"/>
  <c r="BK43" i="51"/>
  <c r="BJ43" i="51"/>
  <c r="BI43" i="51"/>
  <c r="BH43" i="51"/>
  <c r="BG43" i="51"/>
  <c r="BF43" i="51"/>
  <c r="BE43" i="51"/>
  <c r="BD43" i="51"/>
  <c r="BC43" i="51"/>
  <c r="BA43" i="51"/>
  <c r="AX43" i="51"/>
  <c r="AW43" i="51"/>
  <c r="AZ43" i="51" s="1"/>
  <c r="AV43" i="51"/>
  <c r="AU43" i="51" s="1"/>
  <c r="AT43" i="51" s="1"/>
  <c r="AR43" i="51"/>
  <c r="AQ43" i="51" s="1"/>
  <c r="AP43" i="51" s="1"/>
  <c r="AM43" i="51"/>
  <c r="BQ43" i="51" s="1"/>
  <c r="H43" i="51"/>
  <c r="H89" i="51" s="1"/>
  <c r="G43" i="51"/>
  <c r="G89" i="51" s="1"/>
  <c r="BO42" i="51"/>
  <c r="BJ42" i="51"/>
  <c r="BI42" i="51"/>
  <c r="BH42" i="51"/>
  <c r="BG42" i="51"/>
  <c r="BF42" i="51"/>
  <c r="BE42" i="51"/>
  <c r="BD42" i="51"/>
  <c r="BC42" i="51"/>
  <c r="AX42" i="51"/>
  <c r="BA42" i="51" s="1"/>
  <c r="AW42" i="51"/>
  <c r="AZ42" i="51" s="1"/>
  <c r="AR42" i="51"/>
  <c r="AQ42" i="51" s="1"/>
  <c r="AP42" i="51" s="1"/>
  <c r="AM42" i="51"/>
  <c r="BL42" i="51" s="1"/>
  <c r="H42" i="51"/>
  <c r="H88" i="51" s="1"/>
  <c r="G42" i="51"/>
  <c r="G88" i="51" s="1"/>
  <c r="BJ41" i="51"/>
  <c r="BI41" i="51"/>
  <c r="BH41" i="51"/>
  <c r="BG41" i="51"/>
  <c r="BF41" i="51"/>
  <c r="BE41" i="51"/>
  <c r="BD41" i="51"/>
  <c r="BC41" i="51"/>
  <c r="AX41" i="51"/>
  <c r="BA41" i="51" s="1"/>
  <c r="AW41" i="51"/>
  <c r="AZ41" i="51" s="1"/>
  <c r="AR41" i="51"/>
  <c r="AQ41" i="51" s="1"/>
  <c r="AP41" i="51" s="1"/>
  <c r="AM41" i="51"/>
  <c r="BQ41" i="51" s="1"/>
  <c r="H41" i="51"/>
  <c r="H87" i="51" s="1"/>
  <c r="G41" i="51"/>
  <c r="G87" i="51" s="1"/>
  <c r="BM40" i="51"/>
  <c r="BJ40" i="51"/>
  <c r="BI40" i="51"/>
  <c r="BH40" i="51"/>
  <c r="BG40" i="51"/>
  <c r="BF40" i="51"/>
  <c r="BE40" i="51"/>
  <c r="BD40" i="51"/>
  <c r="BC40" i="51"/>
  <c r="AX40" i="51"/>
  <c r="BA40" i="51" s="1"/>
  <c r="AW40" i="51"/>
  <c r="AZ40" i="51" s="1"/>
  <c r="AR40" i="51"/>
  <c r="AQ40" i="51" s="1"/>
  <c r="AP40" i="51" s="1"/>
  <c r="AM40" i="51"/>
  <c r="BP40" i="51" s="1"/>
  <c r="H40" i="51"/>
  <c r="H86" i="51" s="1"/>
  <c r="G40" i="51"/>
  <c r="G86" i="51" s="1"/>
  <c r="BN39" i="51"/>
  <c r="BJ39" i="51"/>
  <c r="BI39" i="51"/>
  <c r="BH39" i="51"/>
  <c r="BG39" i="51"/>
  <c r="BF39" i="51"/>
  <c r="BE39" i="51"/>
  <c r="BD39" i="51"/>
  <c r="BC39" i="51"/>
  <c r="AX39" i="51"/>
  <c r="BA39" i="51" s="1"/>
  <c r="AW39" i="51"/>
  <c r="AZ39" i="51" s="1"/>
  <c r="AR39" i="51"/>
  <c r="AQ39" i="51" s="1"/>
  <c r="AP39" i="51" s="1"/>
  <c r="AM39" i="51"/>
  <c r="BQ39" i="51" s="1"/>
  <c r="H39" i="51"/>
  <c r="H85" i="51" s="1"/>
  <c r="G39" i="51"/>
  <c r="G85" i="51" s="1"/>
  <c r="BJ38" i="51"/>
  <c r="BI38" i="51"/>
  <c r="BH38" i="51"/>
  <c r="BG38" i="51"/>
  <c r="BF38" i="51"/>
  <c r="BE38" i="51"/>
  <c r="BD38" i="51"/>
  <c r="BC38" i="51"/>
  <c r="AX38" i="51"/>
  <c r="BA38" i="51" s="1"/>
  <c r="AW38" i="51"/>
  <c r="AZ38" i="51" s="1"/>
  <c r="AR38" i="51"/>
  <c r="AQ38" i="51" s="1"/>
  <c r="AP38" i="51" s="1"/>
  <c r="AM38" i="51"/>
  <c r="H38" i="51"/>
  <c r="H84" i="51" s="1"/>
  <c r="G38" i="51"/>
  <c r="G84" i="51" s="1"/>
  <c r="AA35" i="51"/>
  <c r="X35" i="51"/>
  <c r="U35" i="51"/>
  <c r="L35" i="51"/>
  <c r="G35" i="51"/>
  <c r="AD34" i="51"/>
  <c r="L34" i="51"/>
  <c r="G34" i="51"/>
  <c r="L25" i="51"/>
  <c r="AM21" i="51"/>
  <c r="BR21" i="51" s="1"/>
  <c r="AL21" i="51"/>
  <c r="H21" i="51"/>
  <c r="H83" i="51" s="1"/>
  <c r="G21" i="51"/>
  <c r="G83" i="51" s="1"/>
  <c r="AM20" i="51"/>
  <c r="BO20" i="51" s="1"/>
  <c r="AL20" i="51"/>
  <c r="BI20" i="51" s="1"/>
  <c r="H20" i="51"/>
  <c r="H82" i="51" s="1"/>
  <c r="G20" i="51"/>
  <c r="G82" i="51" s="1"/>
  <c r="AM19" i="51"/>
  <c r="BP19" i="51" s="1"/>
  <c r="AL19" i="51"/>
  <c r="H19" i="51"/>
  <c r="H81" i="51" s="1"/>
  <c r="G19" i="51"/>
  <c r="G81" i="51" s="1"/>
  <c r="AM18" i="51"/>
  <c r="BL18" i="51" s="1"/>
  <c r="AL18" i="51"/>
  <c r="BG18" i="51" s="1"/>
  <c r="H18" i="51"/>
  <c r="H80" i="51" s="1"/>
  <c r="G18" i="51"/>
  <c r="G80" i="51" s="1"/>
  <c r="AM17" i="51"/>
  <c r="BK17" i="51" s="1"/>
  <c r="AL17" i="51"/>
  <c r="BH17" i="51" s="1"/>
  <c r="H17" i="51"/>
  <c r="H79" i="51" s="1"/>
  <c r="G17" i="51"/>
  <c r="G79" i="51" s="1"/>
  <c r="AM16" i="51"/>
  <c r="BK16" i="51" s="1"/>
  <c r="AL16" i="51"/>
  <c r="BJ16" i="51" s="1"/>
  <c r="H16" i="51"/>
  <c r="H78" i="51" s="1"/>
  <c r="G16" i="51"/>
  <c r="G78" i="51" s="1"/>
  <c r="AM15" i="51"/>
  <c r="AL15" i="51"/>
  <c r="BC15" i="51" s="1"/>
  <c r="H15" i="51"/>
  <c r="H77" i="51" s="1"/>
  <c r="G15" i="51"/>
  <c r="G77" i="51" s="1"/>
  <c r="AM14" i="51"/>
  <c r="BP14" i="51" s="1"/>
  <c r="AL14" i="51"/>
  <c r="BJ14" i="51" s="1"/>
  <c r="H14" i="51"/>
  <c r="H76" i="51" s="1"/>
  <c r="G14" i="51"/>
  <c r="G76" i="51" s="1"/>
  <c r="AM13" i="51"/>
  <c r="AL13" i="51"/>
  <c r="BJ13" i="51" s="1"/>
  <c r="H13" i="51"/>
  <c r="H75" i="51" s="1"/>
  <c r="G13" i="51"/>
  <c r="G75" i="51" s="1"/>
  <c r="AM12" i="51"/>
  <c r="BP12" i="51" s="1"/>
  <c r="AL12" i="51"/>
  <c r="BJ12" i="51" s="1"/>
  <c r="H12" i="51"/>
  <c r="H74" i="51" s="1"/>
  <c r="G12" i="51"/>
  <c r="G74" i="51" s="1"/>
  <c r="AM11" i="51"/>
  <c r="AL11" i="51"/>
  <c r="BJ11" i="51" s="1"/>
  <c r="H11" i="51"/>
  <c r="H73" i="51" s="1"/>
  <c r="G11" i="51"/>
  <c r="G73" i="51" s="1"/>
  <c r="AM10" i="51"/>
  <c r="BP10" i="51" s="1"/>
  <c r="AL10" i="51"/>
  <c r="BG10" i="51" s="1"/>
  <c r="H10" i="51"/>
  <c r="H72" i="51" s="1"/>
  <c r="G10" i="51"/>
  <c r="G72" i="51" s="1"/>
  <c r="AM9" i="51"/>
  <c r="BP9" i="51" s="1"/>
  <c r="AL9" i="51"/>
  <c r="BJ9" i="51" s="1"/>
  <c r="H9" i="51"/>
  <c r="H71" i="51" s="1"/>
  <c r="G9" i="51"/>
  <c r="G71" i="51" s="1"/>
  <c r="AM8" i="51"/>
  <c r="BO8" i="51" s="1"/>
  <c r="AL8" i="51"/>
  <c r="BF8" i="51" s="1"/>
  <c r="H8" i="51"/>
  <c r="H70" i="51" s="1"/>
  <c r="G8" i="51"/>
  <c r="G70" i="51" s="1"/>
  <c r="AM7" i="51"/>
  <c r="BN7" i="51" s="1"/>
  <c r="AL7" i="51"/>
  <c r="BH7" i="51" s="1"/>
  <c r="H7" i="51"/>
  <c r="H69" i="51" s="1"/>
  <c r="G7" i="51"/>
  <c r="G69" i="51" s="1"/>
  <c r="AM6" i="51"/>
  <c r="AL6" i="51"/>
  <c r="BC6" i="51" s="1"/>
  <c r="H6" i="51"/>
  <c r="H68" i="51" s="1"/>
  <c r="G6" i="51"/>
  <c r="G68" i="51" s="1"/>
  <c r="K99" i="50"/>
  <c r="I99" i="50"/>
  <c r="F99" i="50"/>
  <c r="N99" i="50" s="1"/>
  <c r="K98" i="50"/>
  <c r="I98" i="50"/>
  <c r="F98" i="50"/>
  <c r="N98" i="50" s="1"/>
  <c r="K97" i="50"/>
  <c r="I97" i="50"/>
  <c r="F97" i="50"/>
  <c r="N97" i="50" s="1"/>
  <c r="K96" i="50"/>
  <c r="I96" i="50"/>
  <c r="F96" i="50"/>
  <c r="N96" i="50" s="1"/>
  <c r="K95" i="50"/>
  <c r="I95" i="50"/>
  <c r="F95" i="50"/>
  <c r="N95" i="50" s="1"/>
  <c r="K94" i="50"/>
  <c r="I94" i="50"/>
  <c r="F94" i="50"/>
  <c r="N94" i="50" s="1"/>
  <c r="K93" i="50"/>
  <c r="I93" i="50"/>
  <c r="F93" i="50"/>
  <c r="N93" i="50" s="1"/>
  <c r="K92" i="50"/>
  <c r="I92" i="50"/>
  <c r="F92" i="50"/>
  <c r="N92" i="50" s="1"/>
  <c r="K91" i="50"/>
  <c r="I91" i="50"/>
  <c r="F91" i="50"/>
  <c r="N91" i="50" s="1"/>
  <c r="K90" i="50"/>
  <c r="I90" i="50"/>
  <c r="F90" i="50"/>
  <c r="N90" i="50" s="1"/>
  <c r="K89" i="50"/>
  <c r="I89" i="50"/>
  <c r="F89" i="50"/>
  <c r="N89" i="50" s="1"/>
  <c r="K88" i="50"/>
  <c r="I88" i="50"/>
  <c r="F88" i="50"/>
  <c r="N88" i="50" s="1"/>
  <c r="K87" i="50"/>
  <c r="I87" i="50"/>
  <c r="F87" i="50"/>
  <c r="N87" i="50" s="1"/>
  <c r="K86" i="50"/>
  <c r="I86" i="50"/>
  <c r="F86" i="50"/>
  <c r="N86" i="50" s="1"/>
  <c r="K85" i="50"/>
  <c r="I85" i="50"/>
  <c r="F85" i="50"/>
  <c r="N85" i="50" s="1"/>
  <c r="K84" i="50"/>
  <c r="I84" i="50"/>
  <c r="F84" i="50"/>
  <c r="N84" i="50" s="1"/>
  <c r="K83" i="50"/>
  <c r="F83" i="50"/>
  <c r="N83" i="50" s="1"/>
  <c r="K82" i="50"/>
  <c r="F82" i="50"/>
  <c r="N82" i="50" s="1"/>
  <c r="K81" i="50"/>
  <c r="F81" i="50"/>
  <c r="N81" i="50" s="1"/>
  <c r="K80" i="50"/>
  <c r="F80" i="50"/>
  <c r="N80" i="50" s="1"/>
  <c r="K79" i="50"/>
  <c r="F79" i="50"/>
  <c r="N79" i="50" s="1"/>
  <c r="K78" i="50"/>
  <c r="F78" i="50"/>
  <c r="N78" i="50" s="1"/>
  <c r="K77" i="50"/>
  <c r="F77" i="50"/>
  <c r="N77" i="50" s="1"/>
  <c r="K76" i="50"/>
  <c r="F76" i="50"/>
  <c r="N76" i="50" s="1"/>
  <c r="K75" i="50"/>
  <c r="F75" i="50"/>
  <c r="N75" i="50" s="1"/>
  <c r="K74" i="50"/>
  <c r="F74" i="50"/>
  <c r="N74" i="50" s="1"/>
  <c r="K73" i="50"/>
  <c r="F73" i="50"/>
  <c r="N73" i="50" s="1"/>
  <c r="K72" i="50"/>
  <c r="F72" i="50"/>
  <c r="N72" i="50" s="1"/>
  <c r="K71" i="50"/>
  <c r="F71" i="50"/>
  <c r="N71" i="50" s="1"/>
  <c r="K70" i="50"/>
  <c r="F70" i="50"/>
  <c r="N70" i="50" s="1"/>
  <c r="K69" i="50"/>
  <c r="F69" i="50"/>
  <c r="N69" i="50" s="1"/>
  <c r="K68" i="50"/>
  <c r="F68" i="50"/>
  <c r="L64" i="50"/>
  <c r="L63" i="50"/>
  <c r="L62" i="50"/>
  <c r="L61" i="50"/>
  <c r="L60" i="50"/>
  <c r="L59" i="50"/>
  <c r="L58" i="50"/>
  <c r="L57" i="50"/>
  <c r="AX53" i="50"/>
  <c r="BA53" i="50" s="1"/>
  <c r="AW53" i="50"/>
  <c r="AZ53" i="50" s="1"/>
  <c r="AM53" i="50"/>
  <c r="AL53" i="50"/>
  <c r="BG53" i="50" s="1"/>
  <c r="H53" i="50"/>
  <c r="H99" i="50" s="1"/>
  <c r="G53" i="50"/>
  <c r="G99" i="50" s="1"/>
  <c r="AX52" i="50"/>
  <c r="BA52" i="50" s="1"/>
  <c r="AW52" i="50"/>
  <c r="AZ52" i="50" s="1"/>
  <c r="AM52" i="50"/>
  <c r="BQ52" i="50" s="1"/>
  <c r="AL52" i="50"/>
  <c r="BJ52" i="50" s="1"/>
  <c r="H52" i="50"/>
  <c r="H98" i="50" s="1"/>
  <c r="G52" i="50"/>
  <c r="G98" i="50" s="1"/>
  <c r="AX51" i="50"/>
  <c r="BA51" i="50" s="1"/>
  <c r="AW51" i="50"/>
  <c r="AZ51" i="50" s="1"/>
  <c r="AM51" i="50"/>
  <c r="AL51" i="50"/>
  <c r="BG51" i="50" s="1"/>
  <c r="H51" i="50"/>
  <c r="H97" i="50" s="1"/>
  <c r="G51" i="50"/>
  <c r="G97" i="50" s="1"/>
  <c r="AX50" i="50"/>
  <c r="BA50" i="50" s="1"/>
  <c r="AW50" i="50"/>
  <c r="AZ50" i="50" s="1"/>
  <c r="AM50" i="50"/>
  <c r="BQ50" i="50" s="1"/>
  <c r="AL50" i="50"/>
  <c r="BJ50" i="50" s="1"/>
  <c r="H50" i="50"/>
  <c r="H96" i="50" s="1"/>
  <c r="G50" i="50"/>
  <c r="G96" i="50" s="1"/>
  <c r="AX49" i="50"/>
  <c r="BA49" i="50" s="1"/>
  <c r="AW49" i="50"/>
  <c r="AZ49" i="50" s="1"/>
  <c r="AM49" i="50"/>
  <c r="AL49" i="50"/>
  <c r="BG49" i="50" s="1"/>
  <c r="H49" i="50"/>
  <c r="H95" i="50" s="1"/>
  <c r="G49" i="50"/>
  <c r="G95" i="50" s="1"/>
  <c r="AX48" i="50"/>
  <c r="BA48" i="50" s="1"/>
  <c r="AW48" i="50"/>
  <c r="AZ48" i="50" s="1"/>
  <c r="AM48" i="50"/>
  <c r="BQ48" i="50" s="1"/>
  <c r="AL48" i="50"/>
  <c r="H48" i="50"/>
  <c r="H94" i="50" s="1"/>
  <c r="G48" i="50"/>
  <c r="G94" i="50" s="1"/>
  <c r="AX47" i="50"/>
  <c r="BA47" i="50" s="1"/>
  <c r="AW47" i="50"/>
  <c r="AZ47" i="50" s="1"/>
  <c r="AM47" i="50"/>
  <c r="AL47" i="50"/>
  <c r="BG47" i="50" s="1"/>
  <c r="H47" i="50"/>
  <c r="H93" i="50" s="1"/>
  <c r="G47" i="50"/>
  <c r="G93" i="50" s="1"/>
  <c r="AX46" i="50"/>
  <c r="BA46" i="50" s="1"/>
  <c r="AW46" i="50"/>
  <c r="AZ46" i="50" s="1"/>
  <c r="AM46" i="50"/>
  <c r="BQ46" i="50" s="1"/>
  <c r="AL46" i="50"/>
  <c r="H46" i="50"/>
  <c r="H92" i="50" s="1"/>
  <c r="G46" i="50"/>
  <c r="G92" i="50" s="1"/>
  <c r="BQ45" i="50"/>
  <c r="BJ45" i="50"/>
  <c r="BI45" i="50"/>
  <c r="BH45" i="50"/>
  <c r="BG45" i="50"/>
  <c r="BF45" i="50"/>
  <c r="BE45" i="50"/>
  <c r="BD45" i="50"/>
  <c r="BC45" i="50"/>
  <c r="AX45" i="50"/>
  <c r="BA45" i="50" s="1"/>
  <c r="AW45" i="50"/>
  <c r="AZ45" i="50" s="1"/>
  <c r="AR45" i="50"/>
  <c r="AQ45" i="50" s="1"/>
  <c r="AP45" i="50" s="1"/>
  <c r="AM45" i="50"/>
  <c r="BM45" i="50" s="1"/>
  <c r="H45" i="50"/>
  <c r="H91" i="50" s="1"/>
  <c r="G45" i="50"/>
  <c r="G91" i="50" s="1"/>
  <c r="BJ44" i="50"/>
  <c r="BI44" i="50"/>
  <c r="BH44" i="50"/>
  <c r="BG44" i="50"/>
  <c r="BF44" i="50"/>
  <c r="BE44" i="50"/>
  <c r="BD44" i="50"/>
  <c r="BC44" i="50"/>
  <c r="AX44" i="50"/>
  <c r="BA44" i="50" s="1"/>
  <c r="AW44" i="50"/>
  <c r="AZ44" i="50" s="1"/>
  <c r="AR44" i="50"/>
  <c r="AQ44" i="50" s="1"/>
  <c r="AP44" i="50" s="1"/>
  <c r="AM44" i="50"/>
  <c r="BP44" i="50" s="1"/>
  <c r="H44" i="50"/>
  <c r="H90" i="50" s="1"/>
  <c r="G44" i="50"/>
  <c r="G90" i="50" s="1"/>
  <c r="BJ43" i="50"/>
  <c r="BI43" i="50"/>
  <c r="BH43" i="50"/>
  <c r="BG43" i="50"/>
  <c r="BF43" i="50"/>
  <c r="BE43" i="50"/>
  <c r="BD43" i="50"/>
  <c r="BC43" i="50"/>
  <c r="AX43" i="50"/>
  <c r="BA43" i="50" s="1"/>
  <c r="AW43" i="50"/>
  <c r="AZ43" i="50" s="1"/>
  <c r="AR43" i="50"/>
  <c r="AQ43" i="50" s="1"/>
  <c r="AP43" i="50" s="1"/>
  <c r="AM43" i="50"/>
  <c r="BQ43" i="50" s="1"/>
  <c r="H43" i="50"/>
  <c r="H89" i="50" s="1"/>
  <c r="G43" i="50"/>
  <c r="G89" i="50" s="1"/>
  <c r="BJ42" i="50"/>
  <c r="BI42" i="50"/>
  <c r="BH42" i="50"/>
  <c r="BG42" i="50"/>
  <c r="BF42" i="50"/>
  <c r="BE42" i="50"/>
  <c r="BD42" i="50"/>
  <c r="BC42" i="50"/>
  <c r="AX42" i="50"/>
  <c r="BA42" i="50" s="1"/>
  <c r="AW42" i="50"/>
  <c r="AZ42" i="50" s="1"/>
  <c r="AR42" i="50"/>
  <c r="AQ42" i="50" s="1"/>
  <c r="AP42" i="50" s="1"/>
  <c r="AM42" i="50"/>
  <c r="BK42" i="50" s="1"/>
  <c r="H42" i="50"/>
  <c r="H88" i="50" s="1"/>
  <c r="G42" i="50"/>
  <c r="G88" i="50" s="1"/>
  <c r="BJ41" i="50"/>
  <c r="BI41" i="50"/>
  <c r="BH41" i="50"/>
  <c r="BG41" i="50"/>
  <c r="BF41" i="50"/>
  <c r="BE41" i="50"/>
  <c r="BD41" i="50"/>
  <c r="BC41" i="50"/>
  <c r="AZ41" i="50"/>
  <c r="AX41" i="50"/>
  <c r="BA41" i="50" s="1"/>
  <c r="AW41" i="50"/>
  <c r="AR41" i="50"/>
  <c r="AQ41" i="50" s="1"/>
  <c r="AP41" i="50" s="1"/>
  <c r="AM41" i="50"/>
  <c r="BQ41" i="50" s="1"/>
  <c r="H41" i="50"/>
  <c r="H87" i="50" s="1"/>
  <c r="G41" i="50"/>
  <c r="G87" i="50" s="1"/>
  <c r="BJ40" i="50"/>
  <c r="BI40" i="50"/>
  <c r="BH40" i="50"/>
  <c r="BG40" i="50"/>
  <c r="BF40" i="50"/>
  <c r="BE40" i="50"/>
  <c r="BD40" i="50"/>
  <c r="BC40" i="50"/>
  <c r="AZ40" i="50"/>
  <c r="AX40" i="50"/>
  <c r="BA40" i="50" s="1"/>
  <c r="AW40" i="50"/>
  <c r="AR40" i="50"/>
  <c r="AQ40" i="50" s="1"/>
  <c r="AP40" i="50" s="1"/>
  <c r="AM40" i="50"/>
  <c r="BP40" i="50" s="1"/>
  <c r="H40" i="50"/>
  <c r="H86" i="50" s="1"/>
  <c r="G40" i="50"/>
  <c r="G86" i="50" s="1"/>
  <c r="BN39" i="50"/>
  <c r="BJ39" i="50"/>
  <c r="BI39" i="50"/>
  <c r="BH39" i="50"/>
  <c r="BG39" i="50"/>
  <c r="BF39" i="50"/>
  <c r="BE39" i="50"/>
  <c r="BD39" i="50"/>
  <c r="BC39" i="50"/>
  <c r="AX39" i="50"/>
  <c r="BA39" i="50" s="1"/>
  <c r="AW39" i="50"/>
  <c r="AZ39" i="50" s="1"/>
  <c r="AR39" i="50"/>
  <c r="AQ39" i="50" s="1"/>
  <c r="AP39" i="50" s="1"/>
  <c r="AM39" i="50"/>
  <c r="BQ39" i="50" s="1"/>
  <c r="H39" i="50"/>
  <c r="H85" i="50" s="1"/>
  <c r="G39" i="50"/>
  <c r="G85" i="50" s="1"/>
  <c r="BJ38" i="50"/>
  <c r="BI38" i="50"/>
  <c r="BH38" i="50"/>
  <c r="BG38" i="50"/>
  <c r="BF38" i="50"/>
  <c r="BE38" i="50"/>
  <c r="BD38" i="50"/>
  <c r="BC38" i="50"/>
  <c r="AX38" i="50"/>
  <c r="BA38" i="50" s="1"/>
  <c r="AW38" i="50"/>
  <c r="AZ38" i="50" s="1"/>
  <c r="AR38" i="50"/>
  <c r="AQ38" i="50" s="1"/>
  <c r="AP38" i="50" s="1"/>
  <c r="AM38" i="50"/>
  <c r="BO38" i="50" s="1"/>
  <c r="H38" i="50"/>
  <c r="H84" i="50" s="1"/>
  <c r="G38" i="50"/>
  <c r="G84" i="50" s="1"/>
  <c r="AA35" i="50"/>
  <c r="X35" i="50"/>
  <c r="U35" i="50"/>
  <c r="L35" i="50"/>
  <c r="G35" i="50"/>
  <c r="AD34" i="50"/>
  <c r="L34" i="50"/>
  <c r="G34" i="50"/>
  <c r="AM21" i="50"/>
  <c r="BP21" i="50" s="1"/>
  <c r="AL21" i="50"/>
  <c r="H21" i="50"/>
  <c r="H83" i="50" s="1"/>
  <c r="G21" i="50"/>
  <c r="G83" i="50" s="1"/>
  <c r="H82" i="50"/>
  <c r="G82" i="50"/>
  <c r="H81" i="50"/>
  <c r="G81" i="50"/>
  <c r="H80" i="50"/>
  <c r="G80" i="50"/>
  <c r="H79" i="50"/>
  <c r="G79" i="50"/>
  <c r="AM14" i="50"/>
  <c r="AL14" i="50"/>
  <c r="H78" i="50"/>
  <c r="G78" i="50"/>
  <c r="H77" i="50"/>
  <c r="G77" i="50"/>
  <c r="H76" i="50"/>
  <c r="G76" i="50"/>
  <c r="AM13" i="50"/>
  <c r="BP13" i="50" s="1"/>
  <c r="AL13" i="50"/>
  <c r="BF13" i="50" s="1"/>
  <c r="H75" i="50"/>
  <c r="G75" i="50"/>
  <c r="AM12" i="50"/>
  <c r="AL12" i="50"/>
  <c r="H74" i="50"/>
  <c r="G74" i="50"/>
  <c r="H73" i="50"/>
  <c r="G73" i="50"/>
  <c r="H72" i="50"/>
  <c r="G72" i="50"/>
  <c r="H71" i="50"/>
  <c r="G71" i="50"/>
  <c r="AM8" i="50"/>
  <c r="AL8" i="50"/>
  <c r="H70" i="50"/>
  <c r="G70" i="50"/>
  <c r="AM7" i="50"/>
  <c r="AL7" i="50"/>
  <c r="H69" i="50"/>
  <c r="G69" i="50"/>
  <c r="H68" i="50"/>
  <c r="G68" i="50"/>
  <c r="J70" i="58" l="1"/>
  <c r="J73" i="56"/>
  <c r="Q11" i="56" s="1"/>
  <c r="J77" i="56"/>
  <c r="J69" i="55"/>
  <c r="Q7" i="55" s="1"/>
  <c r="J79" i="55"/>
  <c r="Q17" i="55" s="1"/>
  <c r="J82" i="55"/>
  <c r="J80" i="55"/>
  <c r="Q18" i="55" s="1"/>
  <c r="J77" i="55"/>
  <c r="Q15" i="55" s="1"/>
  <c r="J73" i="55"/>
  <c r="Q11" i="55" s="1"/>
  <c r="BG8" i="50"/>
  <c r="AR16" i="50"/>
  <c r="AQ16" i="50" s="1"/>
  <c r="AP16" i="50" s="1"/>
  <c r="BO8" i="50"/>
  <c r="AV16" i="50"/>
  <c r="AU16" i="50" s="1"/>
  <c r="AT16" i="50" s="1"/>
  <c r="J71" i="55"/>
  <c r="Q9" i="55" s="1"/>
  <c r="J76" i="55"/>
  <c r="Q14" i="55" s="1"/>
  <c r="J81" i="55"/>
  <c r="K70" i="58"/>
  <c r="L68" i="58" s="1"/>
  <c r="X15" i="59"/>
  <c r="K77" i="59" s="1"/>
  <c r="X11" i="59"/>
  <c r="K73" i="59" s="1"/>
  <c r="N73" i="59" s="1"/>
  <c r="X10" i="59"/>
  <c r="K72" i="59" s="1"/>
  <c r="J74" i="56"/>
  <c r="J71" i="56"/>
  <c r="Q9" i="56" s="1"/>
  <c r="J68" i="56"/>
  <c r="Q6" i="56" s="1"/>
  <c r="N31" i="54"/>
  <c r="J70" i="57"/>
  <c r="Q8" i="57" s="1"/>
  <c r="J74" i="57"/>
  <c r="Q12" i="57" s="1"/>
  <c r="J71" i="57"/>
  <c r="Q9" i="57" s="1"/>
  <c r="J72" i="57"/>
  <c r="Q10" i="57" s="1"/>
  <c r="J76" i="57"/>
  <c r="Q14" i="57" s="1"/>
  <c r="J69" i="57"/>
  <c r="Q7" i="57" s="1"/>
  <c r="J68" i="57"/>
  <c r="Q6" i="57" s="1"/>
  <c r="M31" i="52"/>
  <c r="U31" i="52" s="1"/>
  <c r="W31" i="52" s="1"/>
  <c r="Y31" i="52" s="1"/>
  <c r="N32" i="52"/>
  <c r="F32" i="51"/>
  <c r="N30" i="51"/>
  <c r="N27" i="51"/>
  <c r="H28" i="51"/>
  <c r="G29" i="51"/>
  <c r="M29" i="51"/>
  <c r="O29" i="51" s="1"/>
  <c r="P29" i="51" s="1"/>
  <c r="Q29" i="51" s="1"/>
  <c r="R29" i="51" s="1"/>
  <c r="S29" i="51" s="1"/>
  <c r="T29" i="51" s="1"/>
  <c r="V29" i="51" s="1"/>
  <c r="X29" i="51" s="1"/>
  <c r="Z29" i="51" s="1"/>
  <c r="M62" i="51"/>
  <c r="U62" i="51" s="1"/>
  <c r="W62" i="51" s="1"/>
  <c r="Y62" i="51" s="1"/>
  <c r="N32" i="51"/>
  <c r="X21" i="60"/>
  <c r="K83" i="60" s="1"/>
  <c r="X17" i="60"/>
  <c r="K79" i="60" s="1"/>
  <c r="X10" i="60"/>
  <c r="K72" i="60" s="1"/>
  <c r="N72" i="60" s="1"/>
  <c r="X6" i="60"/>
  <c r="K68" i="60" s="1"/>
  <c r="I96" i="55"/>
  <c r="J96" i="55" s="1"/>
  <c r="Q50" i="55" s="1"/>
  <c r="I84" i="55"/>
  <c r="J84" i="55" s="1"/>
  <c r="Q38" i="55" s="1"/>
  <c r="X53" i="55"/>
  <c r="K99" i="55" s="1"/>
  <c r="BH14" i="50"/>
  <c r="AR15" i="50"/>
  <c r="AQ15" i="50" s="1"/>
  <c r="AP15" i="50" s="1"/>
  <c r="BF12" i="50"/>
  <c r="AR11" i="50"/>
  <c r="AQ11" i="50" s="1"/>
  <c r="AP11" i="50" s="1"/>
  <c r="BQ40" i="50"/>
  <c r="BM44" i="50"/>
  <c r="BR39" i="50"/>
  <c r="BN43" i="50"/>
  <c r="H32" i="50"/>
  <c r="BJ7" i="50"/>
  <c r="BP38" i="50"/>
  <c r="AV40" i="50"/>
  <c r="AU40" i="50" s="1"/>
  <c r="AT40" i="50" s="1"/>
  <c r="BP12" i="50"/>
  <c r="AV10" i="50"/>
  <c r="AU10" i="50" s="1"/>
  <c r="AT10" i="50" s="1"/>
  <c r="AV11" i="50"/>
  <c r="AU11" i="50" s="1"/>
  <c r="AT11" i="50" s="1"/>
  <c r="AV9" i="50"/>
  <c r="AU9" i="50" s="1"/>
  <c r="AT9" i="50" s="1"/>
  <c r="BP14" i="50"/>
  <c r="AV15" i="50"/>
  <c r="AU15" i="50" s="1"/>
  <c r="AT15" i="50" s="1"/>
  <c r="BR40" i="50"/>
  <c r="AV39" i="50"/>
  <c r="AU39" i="50" s="1"/>
  <c r="AT39" i="50" s="1"/>
  <c r="BK39" i="50"/>
  <c r="BM40" i="50"/>
  <c r="BP45" i="50"/>
  <c r="U30" i="50"/>
  <c r="W30" i="50" s="1"/>
  <c r="Y30" i="50" s="1"/>
  <c r="I29" i="50"/>
  <c r="M62" i="50"/>
  <c r="O62" i="50" s="1"/>
  <c r="P62" i="50" s="1"/>
  <c r="Q62" i="50" s="1"/>
  <c r="R62" i="50" s="1"/>
  <c r="S62" i="50" s="1"/>
  <c r="T62" i="50" s="1"/>
  <c r="V62" i="50" s="1"/>
  <c r="X62" i="50" s="1"/>
  <c r="Z62" i="50" s="1"/>
  <c r="BL42" i="50"/>
  <c r="BO43" i="50"/>
  <c r="BN44" i="50"/>
  <c r="BO39" i="51"/>
  <c r="BN40" i="51"/>
  <c r="BM45" i="51"/>
  <c r="BL42" i="52"/>
  <c r="BR43" i="52"/>
  <c r="BQ44" i="52"/>
  <c r="M62" i="52"/>
  <c r="U62" i="52" s="1"/>
  <c r="W62" i="52" s="1"/>
  <c r="Y62" i="52" s="1"/>
  <c r="G26" i="50"/>
  <c r="H27" i="50"/>
  <c r="H31" i="50"/>
  <c r="M32" i="50"/>
  <c r="AA32" i="50" s="1"/>
  <c r="BO42" i="50"/>
  <c r="BR43" i="50"/>
  <c r="BQ44" i="50"/>
  <c r="I26" i="51"/>
  <c r="G27" i="51"/>
  <c r="M28" i="51"/>
  <c r="N29" i="51"/>
  <c r="F31" i="51"/>
  <c r="I31" i="51" s="1"/>
  <c r="M32" i="51"/>
  <c r="U32" i="51" s="1"/>
  <c r="W32" i="51" s="1"/>
  <c r="Y32" i="51" s="1"/>
  <c r="BR39" i="51"/>
  <c r="BQ40" i="51"/>
  <c r="BK42" i="51"/>
  <c r="BP45" i="51"/>
  <c r="I26" i="52"/>
  <c r="M32" i="52"/>
  <c r="U32" i="52" s="1"/>
  <c r="W32" i="52" s="1"/>
  <c r="Y32" i="52" s="1"/>
  <c r="AV43" i="52"/>
  <c r="AU43" i="52" s="1"/>
  <c r="AT43" i="52" s="1"/>
  <c r="BK43" i="52"/>
  <c r="AV44" i="52"/>
  <c r="AU44" i="52" s="1"/>
  <c r="AT44" i="52" s="1"/>
  <c r="BR44" i="52"/>
  <c r="G30" i="50"/>
  <c r="N32" i="50"/>
  <c r="BO39" i="50"/>
  <c r="BN40" i="50"/>
  <c r="AV43" i="50"/>
  <c r="AU43" i="50" s="1"/>
  <c r="AT43" i="50" s="1"/>
  <c r="BK43" i="50"/>
  <c r="AV44" i="50"/>
  <c r="AU44" i="50" s="1"/>
  <c r="AT44" i="50" s="1"/>
  <c r="BR44" i="50"/>
  <c r="M27" i="51"/>
  <c r="O27" i="51" s="1"/>
  <c r="P27" i="51" s="1"/>
  <c r="Q27" i="51" s="1"/>
  <c r="R27" i="51" s="1"/>
  <c r="S27" i="51" s="1"/>
  <c r="T27" i="51" s="1"/>
  <c r="V27" i="51" s="1"/>
  <c r="X27" i="51" s="1"/>
  <c r="Z27" i="51" s="1"/>
  <c r="N28" i="51"/>
  <c r="H30" i="51"/>
  <c r="M31" i="51"/>
  <c r="AA31" i="51" s="1"/>
  <c r="AV39" i="51"/>
  <c r="AU39" i="51" s="1"/>
  <c r="AT39" i="51" s="1"/>
  <c r="BK39" i="51"/>
  <c r="AV40" i="51"/>
  <c r="AU40" i="51" s="1"/>
  <c r="AT40" i="51" s="1"/>
  <c r="BR40" i="51"/>
  <c r="BO43" i="51"/>
  <c r="BN44" i="51"/>
  <c r="H28" i="52"/>
  <c r="I31" i="52"/>
  <c r="BO39" i="52"/>
  <c r="BN40" i="52"/>
  <c r="BN43" i="52"/>
  <c r="BM44" i="52"/>
  <c r="BK42" i="52"/>
  <c r="BO43" i="52"/>
  <c r="BN44" i="52"/>
  <c r="BO39" i="54"/>
  <c r="BN40" i="54"/>
  <c r="X19" i="58"/>
  <c r="K81" i="58" s="1"/>
  <c r="X20" i="58"/>
  <c r="K82" i="58" s="1"/>
  <c r="I72" i="58"/>
  <c r="J72" i="58" s="1"/>
  <c r="Q10" i="58" s="1"/>
  <c r="I80" i="58"/>
  <c r="J80" i="58" s="1"/>
  <c r="Q18" i="58" s="1"/>
  <c r="I88" i="58"/>
  <c r="J88" i="58" s="1"/>
  <c r="Q42" i="58" s="1"/>
  <c r="X18" i="59"/>
  <c r="K80" i="59" s="1"/>
  <c r="N80" i="59" s="1"/>
  <c r="X19" i="59"/>
  <c r="K81" i="59" s="1"/>
  <c r="X44" i="59"/>
  <c r="K90" i="59" s="1"/>
  <c r="X47" i="59"/>
  <c r="K93" i="59" s="1"/>
  <c r="X52" i="59"/>
  <c r="K98" i="59" s="1"/>
  <c r="I80" i="60"/>
  <c r="J80" i="60" s="1"/>
  <c r="Q18" i="60" s="1"/>
  <c r="G28" i="53"/>
  <c r="AA29" i="53"/>
  <c r="I32" i="53"/>
  <c r="BO39" i="53"/>
  <c r="BN40" i="53"/>
  <c r="BR44" i="53"/>
  <c r="BM45" i="53"/>
  <c r="M62" i="53"/>
  <c r="U62" i="53" s="1"/>
  <c r="W62" i="53" s="1"/>
  <c r="Y62" i="53" s="1"/>
  <c r="BR39" i="54"/>
  <c r="BQ40" i="54"/>
  <c r="BK42" i="54"/>
  <c r="BM44" i="54"/>
  <c r="X40" i="55"/>
  <c r="K86" i="55" s="1"/>
  <c r="X48" i="55"/>
  <c r="K94" i="55" s="1"/>
  <c r="X51" i="55"/>
  <c r="K97" i="55" s="1"/>
  <c r="I88" i="56"/>
  <c r="J88" i="56" s="1"/>
  <c r="Q42" i="56" s="1"/>
  <c r="X39" i="57"/>
  <c r="K85" i="57" s="1"/>
  <c r="X53" i="57"/>
  <c r="K99" i="57" s="1"/>
  <c r="I68" i="58"/>
  <c r="J68" i="58" s="1"/>
  <c r="Q6" i="58" s="1"/>
  <c r="I84" i="59"/>
  <c r="J84" i="59" s="1"/>
  <c r="Q38" i="59" s="1"/>
  <c r="X46" i="60"/>
  <c r="K92" i="60" s="1"/>
  <c r="I25" i="53"/>
  <c r="G26" i="53"/>
  <c r="I27" i="53"/>
  <c r="AA28" i="53"/>
  <c r="AA32" i="53"/>
  <c r="BR39" i="53"/>
  <c r="BQ40" i="53"/>
  <c r="BK42" i="53"/>
  <c r="BN43" i="53"/>
  <c r="BM44" i="53"/>
  <c r="BP45" i="53"/>
  <c r="AV39" i="54"/>
  <c r="AU39" i="54" s="1"/>
  <c r="AT39" i="54" s="1"/>
  <c r="BK39" i="54"/>
  <c r="AV40" i="54"/>
  <c r="AU40" i="54" s="1"/>
  <c r="AT40" i="54" s="1"/>
  <c r="BR40" i="54"/>
  <c r="BL42" i="54"/>
  <c r="BO43" i="54"/>
  <c r="BN44" i="54"/>
  <c r="I92" i="55"/>
  <c r="J92" i="55" s="1"/>
  <c r="Q46" i="55" s="1"/>
  <c r="X39" i="56"/>
  <c r="K85" i="56" s="1"/>
  <c r="X41" i="56"/>
  <c r="K87" i="56" s="1"/>
  <c r="X43" i="56"/>
  <c r="K89" i="56" s="1"/>
  <c r="X50" i="56"/>
  <c r="K96" i="56" s="1"/>
  <c r="I84" i="56"/>
  <c r="J84" i="56" s="1"/>
  <c r="Q38" i="56" s="1"/>
  <c r="I76" i="58"/>
  <c r="J76" i="58" s="1"/>
  <c r="Q14" i="58" s="1"/>
  <c r="X13" i="60"/>
  <c r="K75" i="60" s="1"/>
  <c r="N75" i="60" s="1"/>
  <c r="X44" i="60"/>
  <c r="K90" i="60" s="1"/>
  <c r="I88" i="60"/>
  <c r="J88" i="60" s="1"/>
  <c r="Q42" i="60" s="1"/>
  <c r="O27" i="53"/>
  <c r="P27" i="53" s="1"/>
  <c r="Q27" i="53" s="1"/>
  <c r="R27" i="53" s="1"/>
  <c r="S27" i="53" s="1"/>
  <c r="T27" i="53" s="1"/>
  <c r="V27" i="53" s="1"/>
  <c r="X27" i="53" s="1"/>
  <c r="Z27" i="53" s="1"/>
  <c r="H30" i="53"/>
  <c r="O31" i="53"/>
  <c r="P31" i="53" s="1"/>
  <c r="Q31" i="53" s="1"/>
  <c r="R31" i="53" s="1"/>
  <c r="S31" i="53" s="1"/>
  <c r="T31" i="53" s="1"/>
  <c r="V31" i="53" s="1"/>
  <c r="X31" i="53" s="1"/>
  <c r="Z31" i="53" s="1"/>
  <c r="AV39" i="53"/>
  <c r="AU39" i="53" s="1"/>
  <c r="AT39" i="53" s="1"/>
  <c r="BK39" i="53"/>
  <c r="AV40" i="53"/>
  <c r="AU40" i="53" s="1"/>
  <c r="AT40" i="53" s="1"/>
  <c r="BR40" i="53"/>
  <c r="BO43" i="53"/>
  <c r="BN44" i="53"/>
  <c r="BN39" i="54"/>
  <c r="BM40" i="54"/>
  <c r="BR43" i="54"/>
  <c r="BQ44" i="54"/>
  <c r="X44" i="55"/>
  <c r="K90" i="55" s="1"/>
  <c r="X47" i="55"/>
  <c r="K93" i="55" s="1"/>
  <c r="X49" i="56"/>
  <c r="K95" i="56" s="1"/>
  <c r="X53" i="56"/>
  <c r="K99" i="56" s="1"/>
  <c r="X43" i="57"/>
  <c r="K89" i="57" s="1"/>
  <c r="X47" i="57"/>
  <c r="K93" i="57" s="1"/>
  <c r="X45" i="58"/>
  <c r="K91" i="58" s="1"/>
  <c r="X48" i="58"/>
  <c r="K94" i="58" s="1"/>
  <c r="X53" i="58"/>
  <c r="K99" i="58" s="1"/>
  <c r="X6" i="59"/>
  <c r="K68" i="59" s="1"/>
  <c r="X7" i="59"/>
  <c r="K69" i="59" s="1"/>
  <c r="I92" i="59"/>
  <c r="J92" i="59" s="1"/>
  <c r="Q46" i="59" s="1"/>
  <c r="X40" i="60"/>
  <c r="K86" i="60" s="1"/>
  <c r="X51" i="60"/>
  <c r="K97" i="60" s="1"/>
  <c r="AA25" i="54"/>
  <c r="G29" i="54"/>
  <c r="AR18" i="54"/>
  <c r="AQ18" i="54" s="1"/>
  <c r="AP18" i="54" s="1"/>
  <c r="AA27" i="54"/>
  <c r="U32" i="54"/>
  <c r="W32" i="54" s="1"/>
  <c r="Y32" i="54" s="1"/>
  <c r="U26" i="54"/>
  <c r="W26" i="54" s="1"/>
  <c r="Y26" i="54" s="1"/>
  <c r="AA31" i="54"/>
  <c r="H25" i="54"/>
  <c r="U30" i="54"/>
  <c r="W30" i="54" s="1"/>
  <c r="Y30" i="54" s="1"/>
  <c r="BE19" i="54"/>
  <c r="BD13" i="53"/>
  <c r="BK21" i="52"/>
  <c r="BC13" i="53"/>
  <c r="BO15" i="54"/>
  <c r="N71" i="60"/>
  <c r="L71" i="60"/>
  <c r="I69" i="60"/>
  <c r="X7" i="60"/>
  <c r="K69" i="60" s="1"/>
  <c r="N97" i="60"/>
  <c r="L97" i="60"/>
  <c r="I73" i="60"/>
  <c r="X11" i="60"/>
  <c r="K73" i="60" s="1"/>
  <c r="N93" i="60"/>
  <c r="L93" i="60"/>
  <c r="L70" i="60"/>
  <c r="N70" i="60"/>
  <c r="N78" i="60"/>
  <c r="L96" i="60"/>
  <c r="N96" i="60"/>
  <c r="L76" i="60"/>
  <c r="N76" i="60"/>
  <c r="L80" i="60"/>
  <c r="N80" i="60"/>
  <c r="L84" i="60"/>
  <c r="N84" i="60"/>
  <c r="L86" i="60"/>
  <c r="N86" i="60"/>
  <c r="L88" i="60"/>
  <c r="N88" i="60"/>
  <c r="L90" i="60"/>
  <c r="N90" i="60"/>
  <c r="I70" i="60"/>
  <c r="J70" i="60" s="1"/>
  <c r="Q8" i="60" s="1"/>
  <c r="I78" i="60"/>
  <c r="L92" i="60"/>
  <c r="N92" i="60"/>
  <c r="X15" i="60"/>
  <c r="K77" i="60" s="1"/>
  <c r="X19" i="60"/>
  <c r="K81" i="60" s="1"/>
  <c r="X48" i="60"/>
  <c r="K94" i="60" s="1"/>
  <c r="X52" i="60"/>
  <c r="K98" i="60" s="1"/>
  <c r="X12" i="60"/>
  <c r="K74" i="60" s="1"/>
  <c r="X20" i="60"/>
  <c r="K82" i="60" s="1"/>
  <c r="X39" i="60"/>
  <c r="K85" i="60" s="1"/>
  <c r="X41" i="60"/>
  <c r="K87" i="60" s="1"/>
  <c r="X43" i="60"/>
  <c r="K89" i="60" s="1"/>
  <c r="X45" i="60"/>
  <c r="K91" i="60" s="1"/>
  <c r="X49" i="60"/>
  <c r="K95" i="60" s="1"/>
  <c r="X53" i="60"/>
  <c r="K99" i="60" s="1"/>
  <c r="I85" i="59"/>
  <c r="J85" i="59" s="1"/>
  <c r="Q39" i="59" s="1"/>
  <c r="X39" i="59"/>
  <c r="K85" i="59" s="1"/>
  <c r="L86" i="59"/>
  <c r="N86" i="59"/>
  <c r="L96" i="59"/>
  <c r="N96" i="59"/>
  <c r="L76" i="59"/>
  <c r="N76" i="59"/>
  <c r="L84" i="59"/>
  <c r="N84" i="59"/>
  <c r="I89" i="59"/>
  <c r="J89" i="59" s="1"/>
  <c r="Q43" i="59" s="1"/>
  <c r="X43" i="59"/>
  <c r="K89" i="59" s="1"/>
  <c r="L90" i="59"/>
  <c r="N90" i="59"/>
  <c r="L92" i="59"/>
  <c r="N92" i="59"/>
  <c r="N93" i="59"/>
  <c r="L93" i="59"/>
  <c r="N97" i="59"/>
  <c r="L97" i="59"/>
  <c r="X8" i="59"/>
  <c r="K70" i="59" s="1"/>
  <c r="I70" i="59"/>
  <c r="I74" i="59"/>
  <c r="X12" i="59"/>
  <c r="K74" i="59" s="1"/>
  <c r="X16" i="59"/>
  <c r="K78" i="59" s="1"/>
  <c r="I78" i="59"/>
  <c r="J78" i="59" s="1"/>
  <c r="Q16" i="59" s="1"/>
  <c r="I82" i="59"/>
  <c r="J82" i="59" s="1"/>
  <c r="Q20" i="59" s="1"/>
  <c r="X20" i="59"/>
  <c r="K82" i="59" s="1"/>
  <c r="I87" i="59"/>
  <c r="J87" i="59" s="1"/>
  <c r="Q41" i="59" s="1"/>
  <c r="X41" i="59"/>
  <c r="K87" i="59" s="1"/>
  <c r="L88" i="59"/>
  <c r="N88" i="59"/>
  <c r="I91" i="59"/>
  <c r="J91" i="59" s="1"/>
  <c r="Q45" i="59" s="1"/>
  <c r="X45" i="59"/>
  <c r="K91" i="59" s="1"/>
  <c r="N81" i="59"/>
  <c r="L81" i="59"/>
  <c r="L94" i="59"/>
  <c r="N94" i="59"/>
  <c r="L98" i="59"/>
  <c r="N98" i="59"/>
  <c r="X49" i="59"/>
  <c r="K95" i="59" s="1"/>
  <c r="X53" i="59"/>
  <c r="K99" i="59" s="1"/>
  <c r="X9" i="59"/>
  <c r="K71" i="59" s="1"/>
  <c r="X13" i="59"/>
  <c r="K75" i="59" s="1"/>
  <c r="X17" i="59"/>
  <c r="K79" i="59" s="1"/>
  <c r="X21" i="59"/>
  <c r="K83" i="59" s="1"/>
  <c r="N68" i="58"/>
  <c r="N69" i="58"/>
  <c r="L69" i="58"/>
  <c r="Z7" i="58" s="1"/>
  <c r="L72" i="58"/>
  <c r="N72" i="58"/>
  <c r="N73" i="58"/>
  <c r="L73" i="58"/>
  <c r="L76" i="58"/>
  <c r="N76" i="58"/>
  <c r="N77" i="58"/>
  <c r="L77" i="58"/>
  <c r="L80" i="58"/>
  <c r="N80" i="58"/>
  <c r="N81" i="58"/>
  <c r="L81" i="58"/>
  <c r="L84" i="58"/>
  <c r="N84" i="58"/>
  <c r="L86" i="58"/>
  <c r="N86" i="58"/>
  <c r="L88" i="58"/>
  <c r="N88" i="58"/>
  <c r="L90" i="58"/>
  <c r="N90" i="58"/>
  <c r="L92" i="58"/>
  <c r="N92" i="58"/>
  <c r="N91" i="58"/>
  <c r="L91" i="58"/>
  <c r="N85" i="58"/>
  <c r="L85" i="58"/>
  <c r="N87" i="58"/>
  <c r="L87" i="58"/>
  <c r="N89" i="58"/>
  <c r="L89" i="58"/>
  <c r="L96" i="58"/>
  <c r="N96" i="58"/>
  <c r="N99" i="58"/>
  <c r="L99" i="58"/>
  <c r="N95" i="58"/>
  <c r="L95" i="58"/>
  <c r="I96" i="58"/>
  <c r="J96" i="58" s="1"/>
  <c r="Q50" i="58" s="1"/>
  <c r="BO9" i="51"/>
  <c r="BN6" i="54"/>
  <c r="N70" i="58"/>
  <c r="L74" i="58"/>
  <c r="N74" i="58"/>
  <c r="L78" i="58"/>
  <c r="N78" i="58"/>
  <c r="L82" i="58"/>
  <c r="N82" i="58"/>
  <c r="I86" i="58"/>
  <c r="J86" i="58" s="1"/>
  <c r="Q40" i="58" s="1"/>
  <c r="L94" i="58"/>
  <c r="N94" i="58"/>
  <c r="I92" i="58"/>
  <c r="J92" i="58" s="1"/>
  <c r="Q46" i="58" s="1"/>
  <c r="BF8" i="52"/>
  <c r="I68" i="54"/>
  <c r="BG8" i="54"/>
  <c r="X9" i="58"/>
  <c r="K71" i="58" s="1"/>
  <c r="X13" i="58"/>
  <c r="K75" i="58" s="1"/>
  <c r="X17" i="58"/>
  <c r="K79" i="58" s="1"/>
  <c r="X21" i="58"/>
  <c r="K83" i="58" s="1"/>
  <c r="X51" i="58"/>
  <c r="K97" i="58" s="1"/>
  <c r="I84" i="58"/>
  <c r="J84" i="58" s="1"/>
  <c r="Q38" i="58" s="1"/>
  <c r="I90" i="58"/>
  <c r="J90" i="58" s="1"/>
  <c r="Q44" i="58" s="1"/>
  <c r="I98" i="58"/>
  <c r="J98" i="58" s="1"/>
  <c r="Q52" i="58" s="1"/>
  <c r="X47" i="58"/>
  <c r="K93" i="58" s="1"/>
  <c r="L98" i="58"/>
  <c r="N98" i="58"/>
  <c r="N95" i="57"/>
  <c r="L95" i="57"/>
  <c r="N71" i="57"/>
  <c r="L71" i="57"/>
  <c r="N75" i="57"/>
  <c r="L75" i="57"/>
  <c r="N79" i="57"/>
  <c r="L79" i="57"/>
  <c r="N83" i="57"/>
  <c r="L83" i="57"/>
  <c r="N89" i="57"/>
  <c r="L89" i="57"/>
  <c r="N93" i="57"/>
  <c r="L93" i="57"/>
  <c r="L86" i="57"/>
  <c r="N86" i="57"/>
  <c r="N87" i="57"/>
  <c r="L87" i="57"/>
  <c r="N73" i="57"/>
  <c r="L73" i="57"/>
  <c r="N81" i="57"/>
  <c r="L81" i="57"/>
  <c r="L84" i="57"/>
  <c r="N84" i="57"/>
  <c r="N85" i="57"/>
  <c r="L85" i="57"/>
  <c r="N91" i="57"/>
  <c r="L91" i="57"/>
  <c r="I86" i="57"/>
  <c r="J86" i="57" s="1"/>
  <c r="Q40" i="57" s="1"/>
  <c r="L68" i="57"/>
  <c r="N68" i="57"/>
  <c r="L70" i="57"/>
  <c r="N70" i="57"/>
  <c r="L72" i="57"/>
  <c r="N72" i="57"/>
  <c r="L74" i="57"/>
  <c r="N74" i="57"/>
  <c r="L76" i="57"/>
  <c r="N76" i="57"/>
  <c r="L78" i="57"/>
  <c r="N78" i="57"/>
  <c r="L80" i="57"/>
  <c r="N80" i="57"/>
  <c r="L82" i="57"/>
  <c r="N82" i="57"/>
  <c r="L92" i="57"/>
  <c r="N92" i="57"/>
  <c r="L94" i="57"/>
  <c r="N94" i="57"/>
  <c r="L96" i="57"/>
  <c r="N96" i="57"/>
  <c r="I84" i="57"/>
  <c r="J84" i="57" s="1"/>
  <c r="Q38" i="57" s="1"/>
  <c r="N69" i="57"/>
  <c r="L69" i="57"/>
  <c r="N77" i="57"/>
  <c r="L77" i="57"/>
  <c r="BF15" i="52"/>
  <c r="AV52" i="52"/>
  <c r="AU52" i="52" s="1"/>
  <c r="AT52" i="52" s="1"/>
  <c r="BR20" i="53"/>
  <c r="BG12" i="54"/>
  <c r="BC18" i="54"/>
  <c r="BE47" i="54"/>
  <c r="AR50" i="54"/>
  <c r="AQ50" i="54" s="1"/>
  <c r="AP50" i="54" s="1"/>
  <c r="BO52" i="54"/>
  <c r="X42" i="57"/>
  <c r="K88" i="57" s="1"/>
  <c r="X44" i="57"/>
  <c r="K90" i="57" s="1"/>
  <c r="I94" i="57"/>
  <c r="J94" i="57" s="1"/>
  <c r="Q48" i="57" s="1"/>
  <c r="I98" i="57"/>
  <c r="J98" i="57" s="1"/>
  <c r="Q52" i="57" s="1"/>
  <c r="BL6" i="53"/>
  <c r="BM6" i="54"/>
  <c r="BH12" i="54"/>
  <c r="BD18" i="54"/>
  <c r="BH47" i="54"/>
  <c r="AV50" i="54"/>
  <c r="AU50" i="54" s="1"/>
  <c r="AT50" i="54" s="1"/>
  <c r="L98" i="57"/>
  <c r="N98" i="57"/>
  <c r="N99" i="57"/>
  <c r="L99" i="57"/>
  <c r="X51" i="57"/>
  <c r="K97" i="57" s="1"/>
  <c r="N91" i="56"/>
  <c r="L91" i="56"/>
  <c r="N97" i="56"/>
  <c r="L97" i="56"/>
  <c r="N77" i="56"/>
  <c r="L77" i="56"/>
  <c r="N81" i="56"/>
  <c r="L81" i="56"/>
  <c r="L84" i="56"/>
  <c r="N84" i="56"/>
  <c r="L86" i="56"/>
  <c r="N86" i="56"/>
  <c r="L88" i="56"/>
  <c r="N88" i="56"/>
  <c r="L90" i="56"/>
  <c r="N90" i="56"/>
  <c r="L92" i="56"/>
  <c r="N92" i="56"/>
  <c r="N85" i="56"/>
  <c r="L85" i="56"/>
  <c r="N87" i="56"/>
  <c r="L87" i="56"/>
  <c r="N89" i="56"/>
  <c r="L89" i="56"/>
  <c r="N69" i="56"/>
  <c r="L69" i="56"/>
  <c r="N75" i="56"/>
  <c r="L75" i="56"/>
  <c r="N79" i="56"/>
  <c r="L79" i="56"/>
  <c r="N83" i="56"/>
  <c r="L83" i="56"/>
  <c r="N95" i="56"/>
  <c r="L95" i="56"/>
  <c r="BR46" i="52"/>
  <c r="L94" i="56"/>
  <c r="N94" i="56"/>
  <c r="N71" i="56"/>
  <c r="L71" i="56"/>
  <c r="I92" i="56"/>
  <c r="J92" i="56" s="1"/>
  <c r="Q46" i="56" s="1"/>
  <c r="BN20" i="52"/>
  <c r="BE51" i="53"/>
  <c r="BK52" i="53"/>
  <c r="AV11" i="54"/>
  <c r="AU11" i="54" s="1"/>
  <c r="AT11" i="54" s="1"/>
  <c r="BI19" i="54"/>
  <c r="BN20" i="54"/>
  <c r="AV48" i="54"/>
  <c r="AU48" i="54" s="1"/>
  <c r="AT48" i="54" s="1"/>
  <c r="BK48" i="54"/>
  <c r="L96" i="56"/>
  <c r="N96" i="56"/>
  <c r="N73" i="56"/>
  <c r="L73" i="56"/>
  <c r="BJ20" i="54"/>
  <c r="L98" i="56"/>
  <c r="N98" i="56"/>
  <c r="BN7" i="53"/>
  <c r="BC16" i="53"/>
  <c r="AR46" i="53"/>
  <c r="AQ46" i="53" s="1"/>
  <c r="AP46" i="53" s="1"/>
  <c r="BR46" i="53"/>
  <c r="AR48" i="53"/>
  <c r="AQ48" i="53" s="1"/>
  <c r="AP48" i="53" s="1"/>
  <c r="BH49" i="53"/>
  <c r="BR52" i="53"/>
  <c r="AV7" i="54"/>
  <c r="AU7" i="54" s="1"/>
  <c r="AT7" i="54" s="1"/>
  <c r="BC11" i="54"/>
  <c r="BR12" i="54"/>
  <c r="BC17" i="54"/>
  <c r="BO18" i="54"/>
  <c r="BF20" i="54"/>
  <c r="BR48" i="54"/>
  <c r="BD49" i="54"/>
  <c r="BO50" i="54"/>
  <c r="L68" i="56"/>
  <c r="N68" i="56"/>
  <c r="L70" i="56"/>
  <c r="N70" i="56"/>
  <c r="L72" i="56"/>
  <c r="N72" i="56"/>
  <c r="L74" i="56"/>
  <c r="N74" i="56"/>
  <c r="L76" i="56"/>
  <c r="N76" i="56"/>
  <c r="L78" i="56"/>
  <c r="N78" i="56"/>
  <c r="L80" i="56"/>
  <c r="N80" i="56"/>
  <c r="L82" i="56"/>
  <c r="N82" i="56"/>
  <c r="I86" i="56"/>
  <c r="J86" i="56" s="1"/>
  <c r="Q40" i="56" s="1"/>
  <c r="I90" i="56"/>
  <c r="J90" i="56" s="1"/>
  <c r="Q44" i="56" s="1"/>
  <c r="I98" i="56"/>
  <c r="J98" i="56" s="1"/>
  <c r="Q52" i="56" s="1"/>
  <c r="BD9" i="51"/>
  <c r="BF14" i="52"/>
  <c r="BC21" i="52"/>
  <c r="BD9" i="53"/>
  <c r="BE18" i="53"/>
  <c r="AV6" i="54"/>
  <c r="AU6" i="54" s="1"/>
  <c r="AT6" i="54" s="1"/>
  <c r="BO7" i="54"/>
  <c r="BO11" i="54"/>
  <c r="BF14" i="54"/>
  <c r="BF17" i="54"/>
  <c r="BD19" i="54"/>
  <c r="BI20" i="54"/>
  <c r="BE49" i="54"/>
  <c r="BR50" i="54"/>
  <c r="AR52" i="54"/>
  <c r="AQ52" i="54" s="1"/>
  <c r="AP52" i="54" s="1"/>
  <c r="X47" i="56"/>
  <c r="K93" i="56" s="1"/>
  <c r="N99" i="56"/>
  <c r="L99" i="56"/>
  <c r="BP10" i="53"/>
  <c r="BG9" i="54"/>
  <c r="BG51" i="54"/>
  <c r="BH51" i="54"/>
  <c r="BE51" i="54"/>
  <c r="I87" i="55"/>
  <c r="J87" i="55" s="1"/>
  <c r="Q41" i="55" s="1"/>
  <c r="X41" i="55"/>
  <c r="K87" i="55" s="1"/>
  <c r="I91" i="55"/>
  <c r="J91" i="55" s="1"/>
  <c r="Q45" i="55" s="1"/>
  <c r="X45" i="55"/>
  <c r="K91" i="55" s="1"/>
  <c r="L96" i="55"/>
  <c r="N96" i="55"/>
  <c r="N97" i="55"/>
  <c r="L97" i="55"/>
  <c r="BD14" i="51"/>
  <c r="AV52" i="51"/>
  <c r="AU52" i="51" s="1"/>
  <c r="AT52" i="51" s="1"/>
  <c r="BJ52" i="51"/>
  <c r="BG6" i="52"/>
  <c r="BR16" i="52"/>
  <c r="BQ20" i="52"/>
  <c r="BO6" i="53"/>
  <c r="BC8" i="53"/>
  <c r="BC10" i="53"/>
  <c r="BD12" i="53"/>
  <c r="BH13" i="53"/>
  <c r="BD16" i="53"/>
  <c r="BF19" i="53"/>
  <c r="AV46" i="53"/>
  <c r="AU46" i="53" s="1"/>
  <c r="AT46" i="53" s="1"/>
  <c r="BH51" i="53"/>
  <c r="BE6" i="54"/>
  <c r="BQ6" i="54"/>
  <c r="I69" i="54"/>
  <c r="BC7" i="54"/>
  <c r="BH8" i="54"/>
  <c r="BR8" i="54"/>
  <c r="BH9" i="54"/>
  <c r="AV12" i="54"/>
  <c r="AU12" i="54" s="1"/>
  <c r="AT12" i="54" s="1"/>
  <c r="BL12" i="54"/>
  <c r="BC13" i="54"/>
  <c r="BQ19" i="54"/>
  <c r="BM19" i="54"/>
  <c r="BL19" i="54"/>
  <c r="BP20" i="54"/>
  <c r="BQ20" i="54"/>
  <c r="BK20" i="54"/>
  <c r="BO20" i="54"/>
  <c r="AV20" i="54"/>
  <c r="AU20" i="54" s="1"/>
  <c r="AT20" i="54" s="1"/>
  <c r="I82" i="54"/>
  <c r="BD51" i="54"/>
  <c r="I85" i="55"/>
  <c r="J85" i="55" s="1"/>
  <c r="Q39" i="55" s="1"/>
  <c r="X39" i="55"/>
  <c r="K85" i="55" s="1"/>
  <c r="L86" i="55"/>
  <c r="N86" i="55"/>
  <c r="I95" i="55"/>
  <c r="J95" i="55" s="1"/>
  <c r="Q49" i="55" s="1"/>
  <c r="X49" i="55"/>
  <c r="K95" i="55" s="1"/>
  <c r="BK50" i="53"/>
  <c r="BO8" i="54"/>
  <c r="L88" i="55"/>
  <c r="N88" i="55"/>
  <c r="BC17" i="51"/>
  <c r="BM6" i="52"/>
  <c r="AW7" i="52"/>
  <c r="AZ7" i="52" s="1"/>
  <c r="BI7" i="52"/>
  <c r="BD19" i="52"/>
  <c r="AV46" i="52"/>
  <c r="AU46" i="52" s="1"/>
  <c r="AT46" i="52" s="1"/>
  <c r="BC46" i="52"/>
  <c r="AV7" i="53"/>
  <c r="AU7" i="53" s="1"/>
  <c r="AT7" i="53" s="1"/>
  <c r="BD8" i="53"/>
  <c r="BD10" i="53"/>
  <c r="BP12" i="53"/>
  <c r="BC15" i="53"/>
  <c r="BL16" i="53"/>
  <c r="BI19" i="53"/>
  <c r="BK46" i="53"/>
  <c r="AV52" i="53"/>
  <c r="AU52" i="53" s="1"/>
  <c r="AT52" i="53" s="1"/>
  <c r="BJ52" i="53"/>
  <c r="BI6" i="54"/>
  <c r="BR6" i="54"/>
  <c r="AV8" i="54"/>
  <c r="AU8" i="54" s="1"/>
  <c r="AT8" i="54" s="1"/>
  <c r="BL8" i="54"/>
  <c r="BC9" i="54"/>
  <c r="BN12" i="54"/>
  <c r="BF13" i="54"/>
  <c r="BM20" i="54"/>
  <c r="BJ46" i="54"/>
  <c r="AR46" i="54"/>
  <c r="AQ46" i="54" s="1"/>
  <c r="AP46" i="54" s="1"/>
  <c r="BJ48" i="54"/>
  <c r="BI51" i="54"/>
  <c r="BQ52" i="54"/>
  <c r="BK52" i="54"/>
  <c r="BR52" i="54"/>
  <c r="AV52" i="54"/>
  <c r="AU52" i="54" s="1"/>
  <c r="AT52" i="54" s="1"/>
  <c r="N69" i="55"/>
  <c r="L69" i="55"/>
  <c r="N71" i="55"/>
  <c r="L71" i="55"/>
  <c r="N73" i="55"/>
  <c r="L73" i="55"/>
  <c r="N75" i="55"/>
  <c r="L75" i="55"/>
  <c r="N77" i="55"/>
  <c r="L77" i="55"/>
  <c r="N79" i="55"/>
  <c r="L79" i="55"/>
  <c r="N81" i="55"/>
  <c r="L81" i="55"/>
  <c r="N83" i="55"/>
  <c r="L83" i="55"/>
  <c r="L84" i="55"/>
  <c r="N84" i="55"/>
  <c r="N99" i="55"/>
  <c r="L99" i="55"/>
  <c r="BQ21" i="54"/>
  <c r="BO21" i="54"/>
  <c r="AW21" i="54"/>
  <c r="AZ21" i="54" s="1"/>
  <c r="BN21" i="54"/>
  <c r="AV21" i="54"/>
  <c r="AU21" i="54" s="1"/>
  <c r="AT21" i="54" s="1"/>
  <c r="BQ6" i="52"/>
  <c r="BL7" i="52"/>
  <c r="BE19" i="52"/>
  <c r="BC7" i="53"/>
  <c r="BH8" i="53"/>
  <c r="BD15" i="53"/>
  <c r="BP16" i="53"/>
  <c r="BJ19" i="53"/>
  <c r="BO46" i="53"/>
  <c r="BG53" i="53"/>
  <c r="BR14" i="54"/>
  <c r="BO14" i="54"/>
  <c r="AV14" i="54"/>
  <c r="AU14" i="54" s="1"/>
  <c r="AT14" i="54" s="1"/>
  <c r="BI21" i="54"/>
  <c r="BF21" i="54"/>
  <c r="BR21" i="54"/>
  <c r="BQ46" i="54"/>
  <c r="BR46" i="54"/>
  <c r="AV46" i="54"/>
  <c r="AU46" i="54" s="1"/>
  <c r="AT46" i="54" s="1"/>
  <c r="BO46" i="54"/>
  <c r="BK46" i="54"/>
  <c r="BC53" i="54"/>
  <c r="I89" i="55"/>
  <c r="J89" i="55" s="1"/>
  <c r="Q43" i="55" s="1"/>
  <c r="X43" i="55"/>
  <c r="K89" i="55" s="1"/>
  <c r="L90" i="55"/>
  <c r="N90" i="55"/>
  <c r="L92" i="55"/>
  <c r="N92" i="55"/>
  <c r="N93" i="55"/>
  <c r="L93" i="55"/>
  <c r="L94" i="55"/>
  <c r="N94" i="55"/>
  <c r="BK18" i="54"/>
  <c r="BI47" i="54"/>
  <c r="BN48" i="54"/>
  <c r="BH49" i="54"/>
  <c r="BK50" i="54"/>
  <c r="L98" i="55"/>
  <c r="N98" i="55"/>
  <c r="I98" i="55"/>
  <c r="J98" i="55" s="1"/>
  <c r="Q52" i="55" s="1"/>
  <c r="BH19" i="54"/>
  <c r="BE20" i="54"/>
  <c r="BD47" i="54"/>
  <c r="BO48" i="54"/>
  <c r="BI49" i="54"/>
  <c r="BN50" i="54"/>
  <c r="L68" i="55"/>
  <c r="N68" i="55"/>
  <c r="L70" i="55"/>
  <c r="N70" i="55"/>
  <c r="L72" i="55"/>
  <c r="N72" i="55"/>
  <c r="L74" i="55"/>
  <c r="N74" i="55"/>
  <c r="L76" i="55"/>
  <c r="N76" i="55"/>
  <c r="L78" i="55"/>
  <c r="N78" i="55"/>
  <c r="L80" i="55"/>
  <c r="N80" i="55"/>
  <c r="L82" i="55"/>
  <c r="N82" i="55"/>
  <c r="BK50" i="51"/>
  <c r="BG14" i="53"/>
  <c r="BJ20" i="53"/>
  <c r="I83" i="54"/>
  <c r="BO49" i="54"/>
  <c r="BK49" i="54"/>
  <c r="BR49" i="54"/>
  <c r="BN49" i="54"/>
  <c r="AV49" i="54"/>
  <c r="AU49" i="54" s="1"/>
  <c r="AT49" i="54" s="1"/>
  <c r="BL49" i="54"/>
  <c r="BQ49" i="54"/>
  <c r="BP49" i="54"/>
  <c r="BM49" i="54"/>
  <c r="BR53" i="54"/>
  <c r="BN53" i="54"/>
  <c r="BQ53" i="54"/>
  <c r="BM53" i="54"/>
  <c r="BP53" i="54"/>
  <c r="BL53" i="54"/>
  <c r="BO53" i="54"/>
  <c r="BK53" i="54"/>
  <c r="AV53" i="54"/>
  <c r="AU53" i="54" s="1"/>
  <c r="AT53" i="54" s="1"/>
  <c r="BJ18" i="51"/>
  <c r="BN11" i="52"/>
  <c r="BD47" i="52"/>
  <c r="BL8" i="53"/>
  <c r="BG9" i="53"/>
  <c r="BH11" i="53"/>
  <c r="BG12" i="53"/>
  <c r="BO13" i="53"/>
  <c r="BH14" i="53"/>
  <c r="BH17" i="53"/>
  <c r="BH18" i="53"/>
  <c r="BN19" i="53"/>
  <c r="BK20" i="53"/>
  <c r="BD47" i="53"/>
  <c r="BO48" i="53"/>
  <c r="BI49" i="53"/>
  <c r="BN50" i="53"/>
  <c r="BF6" i="54"/>
  <c r="BJ6" i="54"/>
  <c r="BI7" i="54"/>
  <c r="BE7" i="54"/>
  <c r="BD7" i="54"/>
  <c r="BJ7" i="54"/>
  <c r="BL9" i="54"/>
  <c r="BQ10" i="54"/>
  <c r="BM10" i="54"/>
  <c r="BF10" i="54"/>
  <c r="BK10" i="54"/>
  <c r="BP10" i="54"/>
  <c r="BI11" i="54"/>
  <c r="BE11" i="54"/>
  <c r="BD11" i="54"/>
  <c r="BJ11" i="54"/>
  <c r="AV13" i="54"/>
  <c r="AU13" i="54" s="1"/>
  <c r="AT13" i="54" s="1"/>
  <c r="BI15" i="54"/>
  <c r="BE15" i="54"/>
  <c r="BH15" i="54"/>
  <c r="BD15" i="54"/>
  <c r="BJ15" i="54"/>
  <c r="BQ16" i="54"/>
  <c r="BM16" i="54"/>
  <c r="BP16" i="54"/>
  <c r="BL16" i="54"/>
  <c r="BK16" i="54"/>
  <c r="AV17" i="54"/>
  <c r="AU17" i="54" s="1"/>
  <c r="AT17" i="54" s="1"/>
  <c r="BN17" i="54"/>
  <c r="I25" i="54"/>
  <c r="O25" i="54"/>
  <c r="P25" i="54" s="1"/>
  <c r="Q25" i="54" s="1"/>
  <c r="R25" i="54" s="1"/>
  <c r="S25" i="54" s="1"/>
  <c r="T25" i="54" s="1"/>
  <c r="V25" i="54" s="1"/>
  <c r="X25" i="54" s="1"/>
  <c r="Z25" i="54" s="1"/>
  <c r="H26" i="54"/>
  <c r="AA26" i="54"/>
  <c r="I28" i="54"/>
  <c r="H28" i="54"/>
  <c r="G28" i="54"/>
  <c r="U29" i="54"/>
  <c r="W29" i="54" s="1"/>
  <c r="Y29" i="54" s="1"/>
  <c r="AA30" i="54"/>
  <c r="I32" i="54"/>
  <c r="H32" i="54"/>
  <c r="G32" i="54"/>
  <c r="BG11" i="53"/>
  <c r="BI47" i="53"/>
  <c r="BN48" i="53"/>
  <c r="BQ9" i="54"/>
  <c r="BM9" i="54"/>
  <c r="BK9" i="54"/>
  <c r="BP9" i="54"/>
  <c r="BJ10" i="54"/>
  <c r="BQ13" i="54"/>
  <c r="BM13" i="54"/>
  <c r="BP13" i="54"/>
  <c r="BL13" i="54"/>
  <c r="BK13" i="54"/>
  <c r="BI16" i="54"/>
  <c r="BE16" i="54"/>
  <c r="BH16" i="54"/>
  <c r="BD16" i="54"/>
  <c r="BJ16" i="54"/>
  <c r="BG6" i="51"/>
  <c r="BD12" i="51"/>
  <c r="BD18" i="51"/>
  <c r="BK19" i="51"/>
  <c r="AR18" i="52"/>
  <c r="AQ18" i="52" s="1"/>
  <c r="AP18" i="52" s="1"/>
  <c r="BI19" i="52"/>
  <c r="BH47" i="52"/>
  <c r="BP49" i="52"/>
  <c r="BN50" i="52"/>
  <c r="BD51" i="52"/>
  <c r="BF7" i="53"/>
  <c r="BP8" i="53"/>
  <c r="BH9" i="53"/>
  <c r="BG10" i="53"/>
  <c r="BC11" i="53"/>
  <c r="BH12" i="53"/>
  <c r="BC14" i="53"/>
  <c r="BL14" i="53"/>
  <c r="BG15" i="53"/>
  <c r="BG16" i="53"/>
  <c r="BC17" i="53"/>
  <c r="BK17" i="53"/>
  <c r="BI18" i="53"/>
  <c r="I81" i="53"/>
  <c r="AV19" i="53"/>
  <c r="AU19" i="53" s="1"/>
  <c r="AT19" i="53" s="1"/>
  <c r="BO19" i="53"/>
  <c r="AV20" i="53"/>
  <c r="AU20" i="53" s="1"/>
  <c r="AT20" i="53" s="1"/>
  <c r="BN20" i="53"/>
  <c r="BK21" i="53"/>
  <c r="BE47" i="53"/>
  <c r="AV48" i="53"/>
  <c r="AU48" i="53" s="1"/>
  <c r="AT48" i="53" s="1"/>
  <c r="BR48" i="53"/>
  <c r="BD49" i="53"/>
  <c r="AR50" i="53"/>
  <c r="AQ50" i="53" s="1"/>
  <c r="AP50" i="53" s="1"/>
  <c r="BO50" i="53"/>
  <c r="BI51" i="53"/>
  <c r="BN52" i="53"/>
  <c r="BC6" i="54"/>
  <c r="BG6" i="54"/>
  <c r="BK6" i="54"/>
  <c r="BO6" i="54"/>
  <c r="BQ7" i="54"/>
  <c r="BM7" i="54"/>
  <c r="BF7" i="54"/>
  <c r="BK7" i="54"/>
  <c r="BP7" i="54"/>
  <c r="BI8" i="54"/>
  <c r="BE8" i="54"/>
  <c r="BD8" i="54"/>
  <c r="BJ8" i="54"/>
  <c r="AV9" i="54"/>
  <c r="AU9" i="54" s="1"/>
  <c r="AT9" i="54" s="1"/>
  <c r="BN9" i="54"/>
  <c r="BL10" i="54"/>
  <c r="BR10" i="54"/>
  <c r="BQ11" i="54"/>
  <c r="BM11" i="54"/>
  <c r="BF11" i="54"/>
  <c r="BK11" i="54"/>
  <c r="BP11" i="54"/>
  <c r="BI12" i="54"/>
  <c r="BE12" i="54"/>
  <c r="BD12" i="54"/>
  <c r="BJ12" i="54"/>
  <c r="BO13" i="54"/>
  <c r="BI14" i="54"/>
  <c r="BE14" i="54"/>
  <c r="BH14" i="54"/>
  <c r="BD14" i="54"/>
  <c r="BJ14" i="54"/>
  <c r="BQ15" i="54"/>
  <c r="BM15" i="54"/>
  <c r="BP15" i="54"/>
  <c r="BL15" i="54"/>
  <c r="BC15" i="54"/>
  <c r="BK15" i="54"/>
  <c r="AV16" i="54"/>
  <c r="AU16" i="54" s="1"/>
  <c r="AT16" i="54" s="1"/>
  <c r="BF16" i="54"/>
  <c r="BN16" i="54"/>
  <c r="BJ18" i="54"/>
  <c r="BF18" i="54"/>
  <c r="BI18" i="54"/>
  <c r="BE18" i="54"/>
  <c r="BG18" i="54"/>
  <c r="I26" i="54"/>
  <c r="O26" i="54"/>
  <c r="P26" i="54" s="1"/>
  <c r="Q26" i="54" s="1"/>
  <c r="R26" i="54" s="1"/>
  <c r="S26" i="54" s="1"/>
  <c r="T26" i="54" s="1"/>
  <c r="V26" i="54" s="1"/>
  <c r="X26" i="54" s="1"/>
  <c r="Z26" i="54" s="1"/>
  <c r="H27" i="54"/>
  <c r="AA28" i="54"/>
  <c r="O28" i="54"/>
  <c r="P28" i="54" s="1"/>
  <c r="Q28" i="54" s="1"/>
  <c r="R28" i="54" s="1"/>
  <c r="S28" i="54" s="1"/>
  <c r="T28" i="54" s="1"/>
  <c r="V28" i="54" s="1"/>
  <c r="X28" i="54" s="1"/>
  <c r="Z28" i="54" s="1"/>
  <c r="G30" i="54"/>
  <c r="O30" i="54"/>
  <c r="P30" i="54" s="1"/>
  <c r="Q30" i="54" s="1"/>
  <c r="R30" i="54" s="1"/>
  <c r="S30" i="54" s="1"/>
  <c r="T30" i="54" s="1"/>
  <c r="V30" i="54" s="1"/>
  <c r="X30" i="54" s="1"/>
  <c r="Z30" i="54" s="1"/>
  <c r="H31" i="54"/>
  <c r="AA32" i="54"/>
  <c r="O32" i="54"/>
  <c r="P32" i="54" s="1"/>
  <c r="Q32" i="54" s="1"/>
  <c r="R32" i="54" s="1"/>
  <c r="S32" i="54" s="1"/>
  <c r="T32" i="54" s="1"/>
  <c r="V32" i="54" s="1"/>
  <c r="X32" i="54" s="1"/>
  <c r="Z32" i="54" s="1"/>
  <c r="BO47" i="54"/>
  <c r="BK47" i="54"/>
  <c r="BR47" i="54"/>
  <c r="BN47" i="54"/>
  <c r="AV47" i="54"/>
  <c r="AU47" i="54" s="1"/>
  <c r="AT47" i="54" s="1"/>
  <c r="BL47" i="54"/>
  <c r="BQ47" i="54"/>
  <c r="BP47" i="54"/>
  <c r="BM47" i="54"/>
  <c r="BO51" i="54"/>
  <c r="BK51" i="54"/>
  <c r="BR51" i="54"/>
  <c r="BN51" i="54"/>
  <c r="AV51" i="54"/>
  <c r="AU51" i="54" s="1"/>
  <c r="AT51" i="54" s="1"/>
  <c r="BL51" i="54"/>
  <c r="BQ51" i="54"/>
  <c r="BP51" i="54"/>
  <c r="BM51" i="54"/>
  <c r="BI18" i="51"/>
  <c r="BG17" i="53"/>
  <c r="BM19" i="53"/>
  <c r="BR19" i="53"/>
  <c r="BI10" i="54"/>
  <c r="BE10" i="54"/>
  <c r="BD10" i="54"/>
  <c r="BQ17" i="54"/>
  <c r="BM17" i="54"/>
  <c r="BP17" i="54"/>
  <c r="BL17" i="54"/>
  <c r="BK17" i="54"/>
  <c r="BI8" i="50"/>
  <c r="BH6" i="51"/>
  <c r="BO12" i="51"/>
  <c r="BE18" i="51"/>
  <c r="BF20" i="51"/>
  <c r="BN7" i="52"/>
  <c r="BC10" i="52"/>
  <c r="BC14" i="52"/>
  <c r="BC18" i="52"/>
  <c r="BK20" i="52"/>
  <c r="AR21" i="52"/>
  <c r="AQ21" i="52" s="1"/>
  <c r="AP21" i="52" s="1"/>
  <c r="BH51" i="52"/>
  <c r="BG8" i="53"/>
  <c r="BC9" i="53"/>
  <c r="BO9" i="53"/>
  <c r="BH10" i="53"/>
  <c r="BD11" i="53"/>
  <c r="BC12" i="53"/>
  <c r="BL12" i="53"/>
  <c r="BG13" i="53"/>
  <c r="BD14" i="53"/>
  <c r="BH15" i="53"/>
  <c r="BH16" i="53"/>
  <c r="BD17" i="53"/>
  <c r="BD18" i="53"/>
  <c r="BE19" i="53"/>
  <c r="BK19" i="53"/>
  <c r="BQ19" i="53"/>
  <c r="AW20" i="53"/>
  <c r="AZ20" i="53" s="1"/>
  <c r="BF20" i="53"/>
  <c r="BO20" i="53"/>
  <c r="BO21" i="53"/>
  <c r="BN46" i="53"/>
  <c r="BH47" i="53"/>
  <c r="BK48" i="53"/>
  <c r="BE49" i="53"/>
  <c r="AV50" i="53"/>
  <c r="AU50" i="53" s="1"/>
  <c r="AT50" i="53" s="1"/>
  <c r="BR50" i="53"/>
  <c r="BD51" i="53"/>
  <c r="BO52" i="53"/>
  <c r="BD6" i="54"/>
  <c r="BL6" i="54"/>
  <c r="BG7" i="54"/>
  <c r="BL7" i="54"/>
  <c r="BR7" i="54"/>
  <c r="BQ8" i="54"/>
  <c r="BM8" i="54"/>
  <c r="BF8" i="54"/>
  <c r="BK8" i="54"/>
  <c r="BP8" i="54"/>
  <c r="BI9" i="54"/>
  <c r="BE9" i="54"/>
  <c r="BD9" i="54"/>
  <c r="BJ9" i="54"/>
  <c r="BO9" i="54"/>
  <c r="AV10" i="54"/>
  <c r="AU10" i="54" s="1"/>
  <c r="AT10" i="54" s="1"/>
  <c r="BC10" i="54"/>
  <c r="BH10" i="54"/>
  <c r="BN10" i="54"/>
  <c r="BG11" i="54"/>
  <c r="BL11" i="54"/>
  <c r="BR11" i="54"/>
  <c r="BQ12" i="54"/>
  <c r="BM12" i="54"/>
  <c r="BF12" i="54"/>
  <c r="BK12" i="54"/>
  <c r="BP12" i="54"/>
  <c r="BI13" i="54"/>
  <c r="BE13" i="54"/>
  <c r="BH13" i="54"/>
  <c r="BD13" i="54"/>
  <c r="BJ13" i="54"/>
  <c r="BR13" i="54"/>
  <c r="BQ14" i="54"/>
  <c r="BM14" i="54"/>
  <c r="BP14" i="54"/>
  <c r="BL14" i="54"/>
  <c r="BC14" i="54"/>
  <c r="BK14" i="54"/>
  <c r="AV15" i="54"/>
  <c r="AU15" i="54" s="1"/>
  <c r="AT15" i="54" s="1"/>
  <c r="BF15" i="54"/>
  <c r="BN15" i="54"/>
  <c r="BG16" i="54"/>
  <c r="BO16" i="54"/>
  <c r="BI17" i="54"/>
  <c r="BE17" i="54"/>
  <c r="BH17" i="54"/>
  <c r="BD17" i="54"/>
  <c r="BJ17" i="54"/>
  <c r="BR17" i="54"/>
  <c r="BR18" i="54"/>
  <c r="BN18" i="54"/>
  <c r="AV18" i="54"/>
  <c r="AU18" i="54" s="1"/>
  <c r="AT18" i="54" s="1"/>
  <c r="BQ18" i="54"/>
  <c r="BM18" i="54"/>
  <c r="BH18" i="54"/>
  <c r="BP18" i="54"/>
  <c r="BO19" i="54"/>
  <c r="BK19" i="54"/>
  <c r="BR19" i="54"/>
  <c r="BN19" i="54"/>
  <c r="AV19" i="54"/>
  <c r="AU19" i="54" s="1"/>
  <c r="AT19" i="54" s="1"/>
  <c r="BP19" i="54"/>
  <c r="U25" i="54"/>
  <c r="W25" i="54" s="1"/>
  <c r="Y25" i="54" s="1"/>
  <c r="I27" i="54"/>
  <c r="H30" i="54"/>
  <c r="I31" i="54"/>
  <c r="U62" i="54"/>
  <c r="W62" i="54" s="1"/>
  <c r="Y62" i="54" s="1"/>
  <c r="AA62" i="54"/>
  <c r="O62" i="54"/>
  <c r="P62" i="54" s="1"/>
  <c r="Q62" i="54" s="1"/>
  <c r="R62" i="54" s="1"/>
  <c r="S62" i="54" s="1"/>
  <c r="T62" i="54" s="1"/>
  <c r="V62" i="54" s="1"/>
  <c r="X62" i="54" s="1"/>
  <c r="Z62" i="54" s="1"/>
  <c r="N68" i="54"/>
  <c r="I29" i="54"/>
  <c r="I30" i="54"/>
  <c r="AA29" i="54"/>
  <c r="O29" i="54"/>
  <c r="P29" i="54" s="1"/>
  <c r="Q29" i="54" s="1"/>
  <c r="R29" i="54" s="1"/>
  <c r="S29" i="54" s="1"/>
  <c r="T29" i="54" s="1"/>
  <c r="V29" i="54" s="1"/>
  <c r="X29" i="54" s="1"/>
  <c r="Z29" i="54" s="1"/>
  <c r="H29" i="54"/>
  <c r="AR21" i="54"/>
  <c r="AQ21" i="54" s="1"/>
  <c r="AP21" i="54" s="1"/>
  <c r="BC21" i="54"/>
  <c r="BG21" i="54"/>
  <c r="U27" i="54"/>
  <c r="W27" i="54" s="1"/>
  <c r="Y27" i="54" s="1"/>
  <c r="U31" i="54"/>
  <c r="W31" i="54" s="1"/>
  <c r="Y31" i="54" s="1"/>
  <c r="BR38" i="54"/>
  <c r="BN38" i="54"/>
  <c r="AV38" i="54"/>
  <c r="AU38" i="54" s="1"/>
  <c r="AT38" i="54" s="1"/>
  <c r="BQ38" i="54"/>
  <c r="BM38" i="54"/>
  <c r="BP38" i="54"/>
  <c r="BO41" i="54"/>
  <c r="BK41" i="54"/>
  <c r="BR41" i="54"/>
  <c r="BN41" i="54"/>
  <c r="AV41" i="54"/>
  <c r="AU41" i="54" s="1"/>
  <c r="AT41" i="54" s="1"/>
  <c r="BL41" i="54"/>
  <c r="BI46" i="54"/>
  <c r="BE46" i="54"/>
  <c r="BH46" i="54"/>
  <c r="BD46" i="54"/>
  <c r="BC46" i="54"/>
  <c r="BI48" i="54"/>
  <c r="BE48" i="54"/>
  <c r="BH48" i="54"/>
  <c r="BD48" i="54"/>
  <c r="BC48" i="54"/>
  <c r="BI50" i="54"/>
  <c r="BE50" i="54"/>
  <c r="BH50" i="54"/>
  <c r="BD50" i="54"/>
  <c r="BC50" i="54"/>
  <c r="BI52" i="54"/>
  <c r="BE52" i="54"/>
  <c r="BH52" i="54"/>
  <c r="BD52" i="54"/>
  <c r="BC52" i="54"/>
  <c r="M63" i="54"/>
  <c r="F62" i="54"/>
  <c r="M59" i="54"/>
  <c r="F58" i="54"/>
  <c r="M64" i="54"/>
  <c r="F63" i="54"/>
  <c r="M60" i="54"/>
  <c r="F59" i="54"/>
  <c r="F64" i="54"/>
  <c r="M61" i="54"/>
  <c r="F60" i="54"/>
  <c r="M57" i="54"/>
  <c r="M58" i="54"/>
  <c r="F61" i="54"/>
  <c r="BF19" i="54"/>
  <c r="BJ19" i="54"/>
  <c r="AR20" i="54"/>
  <c r="AQ20" i="54" s="1"/>
  <c r="AP20" i="54" s="1"/>
  <c r="BC20" i="54"/>
  <c r="BG20" i="54"/>
  <c r="BD21" i="54"/>
  <c r="BH21" i="54"/>
  <c r="BL21" i="54"/>
  <c r="BP21" i="54"/>
  <c r="G25" i="54"/>
  <c r="G26" i="54"/>
  <c r="G27" i="54"/>
  <c r="G31" i="54"/>
  <c r="BK38" i="54"/>
  <c r="BM41" i="54"/>
  <c r="BF46" i="54"/>
  <c r="BF48" i="54"/>
  <c r="BF50" i="54"/>
  <c r="BF52" i="54"/>
  <c r="F57" i="54"/>
  <c r="AR19" i="54"/>
  <c r="AQ19" i="54" s="1"/>
  <c r="AP19" i="54" s="1"/>
  <c r="BC19" i="54"/>
  <c r="BD20" i="54"/>
  <c r="BL20" i="54"/>
  <c r="BE21" i="54"/>
  <c r="BM21" i="54"/>
  <c r="O27" i="54"/>
  <c r="P27" i="54" s="1"/>
  <c r="Q27" i="54" s="1"/>
  <c r="R27" i="54" s="1"/>
  <c r="S27" i="54" s="1"/>
  <c r="T27" i="54" s="1"/>
  <c r="V27" i="54" s="1"/>
  <c r="X27" i="54" s="1"/>
  <c r="Z27" i="54" s="1"/>
  <c r="O31" i="54"/>
  <c r="P31" i="54" s="1"/>
  <c r="Q31" i="54" s="1"/>
  <c r="R31" i="54" s="1"/>
  <c r="S31" i="54" s="1"/>
  <c r="T31" i="54" s="1"/>
  <c r="V31" i="54" s="1"/>
  <c r="X31" i="54" s="1"/>
  <c r="Z31" i="54" s="1"/>
  <c r="BL38" i="54"/>
  <c r="BP41" i="54"/>
  <c r="BR42" i="54"/>
  <c r="BN42" i="54"/>
  <c r="AV42" i="54"/>
  <c r="AU42" i="54" s="1"/>
  <c r="AT42" i="54" s="1"/>
  <c r="BQ42" i="54"/>
  <c r="BM42" i="54"/>
  <c r="BP42" i="54"/>
  <c r="BO45" i="54"/>
  <c r="BK45" i="54"/>
  <c r="BR45" i="54"/>
  <c r="BN45" i="54"/>
  <c r="AV45" i="54"/>
  <c r="AU45" i="54" s="1"/>
  <c r="AT45" i="54" s="1"/>
  <c r="BL45" i="54"/>
  <c r="BG46" i="54"/>
  <c r="BG48" i="54"/>
  <c r="BG50" i="54"/>
  <c r="BG52" i="54"/>
  <c r="BL39" i="54"/>
  <c r="BP39" i="54"/>
  <c r="BK40" i="54"/>
  <c r="BO40" i="54"/>
  <c r="BL43" i="54"/>
  <c r="BP43" i="54"/>
  <c r="BK44" i="54"/>
  <c r="BO44" i="54"/>
  <c r="BL46" i="54"/>
  <c r="BP46" i="54"/>
  <c r="BF47" i="54"/>
  <c r="BJ47" i="54"/>
  <c r="BL48" i="54"/>
  <c r="BP48" i="54"/>
  <c r="BF49" i="54"/>
  <c r="BJ49" i="54"/>
  <c r="BL50" i="54"/>
  <c r="BP50" i="54"/>
  <c r="BF51" i="54"/>
  <c r="BJ51" i="54"/>
  <c r="BL52" i="54"/>
  <c r="BP52" i="54"/>
  <c r="BM39" i="54"/>
  <c r="BL40" i="54"/>
  <c r="BM43" i="54"/>
  <c r="BL44" i="54"/>
  <c r="BM46" i="54"/>
  <c r="AR47" i="54"/>
  <c r="AQ47" i="54" s="1"/>
  <c r="AP47" i="54" s="1"/>
  <c r="BC47" i="54"/>
  <c r="BM48" i="54"/>
  <c r="AR49" i="54"/>
  <c r="AQ49" i="54" s="1"/>
  <c r="AP49" i="54" s="1"/>
  <c r="BC49" i="54"/>
  <c r="BM50" i="54"/>
  <c r="AR51" i="54"/>
  <c r="AQ51" i="54" s="1"/>
  <c r="AP51" i="54" s="1"/>
  <c r="BC51" i="54"/>
  <c r="BM52" i="54"/>
  <c r="BJ53" i="54"/>
  <c r="BF53" i="54"/>
  <c r="BI53" i="54"/>
  <c r="BE53" i="54"/>
  <c r="BH53" i="54"/>
  <c r="BD53" i="54"/>
  <c r="AR53" i="54"/>
  <c r="AQ53" i="54" s="1"/>
  <c r="AP53" i="54" s="1"/>
  <c r="BD47" i="50"/>
  <c r="BG47" i="51"/>
  <c r="BH47" i="51"/>
  <c r="N84" i="53"/>
  <c r="H29" i="53"/>
  <c r="AW14" i="50"/>
  <c r="AZ14" i="50" s="1"/>
  <c r="AV14" i="50"/>
  <c r="AU14" i="50" s="1"/>
  <c r="AT14" i="50" s="1"/>
  <c r="BE47" i="50"/>
  <c r="BO48" i="50"/>
  <c r="AR50" i="50"/>
  <c r="AQ50" i="50" s="1"/>
  <c r="AP50" i="50" s="1"/>
  <c r="BF7" i="51"/>
  <c r="BC13" i="51"/>
  <c r="AW20" i="51"/>
  <c r="AZ20" i="51" s="1"/>
  <c r="BG51" i="51"/>
  <c r="BE51" i="51"/>
  <c r="BD51" i="51"/>
  <c r="BH12" i="52"/>
  <c r="BG12" i="52"/>
  <c r="BF12" i="52"/>
  <c r="BC53" i="52"/>
  <c r="BI6" i="53"/>
  <c r="BE6" i="53"/>
  <c r="BH6" i="53"/>
  <c r="BC6" i="53"/>
  <c r="BG6" i="53"/>
  <c r="BF6" i="53"/>
  <c r="BJ6" i="53"/>
  <c r="BR11" i="53"/>
  <c r="BN11" i="53"/>
  <c r="AV11" i="53"/>
  <c r="AU11" i="53" s="1"/>
  <c r="AT11" i="53" s="1"/>
  <c r="BQ11" i="53"/>
  <c r="BM11" i="53"/>
  <c r="BP11" i="53"/>
  <c r="BO11" i="53"/>
  <c r="BL11" i="53"/>
  <c r="BR46" i="50"/>
  <c r="BH51" i="50"/>
  <c r="BJ13" i="50"/>
  <c r="BC9" i="51"/>
  <c r="BD11" i="51"/>
  <c r="BD13" i="51"/>
  <c r="BC16" i="51"/>
  <c r="BJ17" i="51"/>
  <c r="BD17" i="51"/>
  <c r="BG49" i="51"/>
  <c r="BH49" i="51"/>
  <c r="BE49" i="51"/>
  <c r="BO10" i="52"/>
  <c r="AV10" i="52"/>
  <c r="AU10" i="52" s="1"/>
  <c r="AT10" i="52" s="1"/>
  <c r="BG49" i="52"/>
  <c r="BH49" i="52"/>
  <c r="BE49" i="52"/>
  <c r="BD49" i="52"/>
  <c r="BR15" i="53"/>
  <c r="BN15" i="53"/>
  <c r="AV15" i="53"/>
  <c r="AU15" i="53" s="1"/>
  <c r="AT15" i="53" s="1"/>
  <c r="BQ15" i="53"/>
  <c r="BM15" i="53"/>
  <c r="BP15" i="53"/>
  <c r="BO15" i="53"/>
  <c r="BL15" i="53"/>
  <c r="BR53" i="53"/>
  <c r="BN53" i="53"/>
  <c r="BQ53" i="53"/>
  <c r="BM53" i="53"/>
  <c r="BP53" i="53"/>
  <c r="BL53" i="53"/>
  <c r="BO53" i="53"/>
  <c r="BK53" i="53"/>
  <c r="AV53" i="53"/>
  <c r="AU53" i="53" s="1"/>
  <c r="AT53" i="53" s="1"/>
  <c r="BH13" i="51"/>
  <c r="BJ15" i="51"/>
  <c r="BD15" i="51"/>
  <c r="BD16" i="51"/>
  <c r="BQ20" i="51"/>
  <c r="BR20" i="51"/>
  <c r="BH11" i="52"/>
  <c r="BG11" i="52"/>
  <c r="BH20" i="52"/>
  <c r="BJ20" i="52"/>
  <c r="BI20" i="52"/>
  <c r="BF20" i="52"/>
  <c r="BQ48" i="52"/>
  <c r="BN48" i="52"/>
  <c r="BK48" i="52"/>
  <c r="AV48" i="52"/>
  <c r="AU48" i="52" s="1"/>
  <c r="AT48" i="52" s="1"/>
  <c r="BR48" i="52"/>
  <c r="BO48" i="52"/>
  <c r="BI49" i="52"/>
  <c r="BK15" i="53"/>
  <c r="BO49" i="53"/>
  <c r="BK49" i="53"/>
  <c r="BR49" i="53"/>
  <c r="BN49" i="53"/>
  <c r="AV49" i="53"/>
  <c r="AU49" i="53" s="1"/>
  <c r="AT49" i="53" s="1"/>
  <c r="BL49" i="53"/>
  <c r="BQ49" i="53"/>
  <c r="BP49" i="53"/>
  <c r="BM49" i="53"/>
  <c r="BH18" i="51"/>
  <c r="BQ19" i="51"/>
  <c r="AR46" i="51"/>
  <c r="AQ46" i="51" s="1"/>
  <c r="AP46" i="51" s="1"/>
  <c r="BK48" i="51"/>
  <c r="BR50" i="51"/>
  <c r="BO52" i="51"/>
  <c r="BC6" i="52"/>
  <c r="BH6" i="52"/>
  <c r="BP6" i="52"/>
  <c r="BD7" i="52"/>
  <c r="BG8" i="52"/>
  <c r="BR11" i="52"/>
  <c r="BM20" i="52"/>
  <c r="BR20" i="52"/>
  <c r="AV21" i="52"/>
  <c r="AU21" i="52" s="1"/>
  <c r="AT21" i="52" s="1"/>
  <c r="BN21" i="52"/>
  <c r="BK46" i="52"/>
  <c r="BE47" i="52"/>
  <c r="AR48" i="52"/>
  <c r="AQ48" i="52" s="1"/>
  <c r="AP48" i="52" s="1"/>
  <c r="BO50" i="52"/>
  <c r="BI51" i="52"/>
  <c r="BQ52" i="52"/>
  <c r="BK52" i="52"/>
  <c r="BR52" i="52"/>
  <c r="BQ6" i="53"/>
  <c r="BM6" i="53"/>
  <c r="BK6" i="53"/>
  <c r="BP6" i="53"/>
  <c r="BI7" i="53"/>
  <c r="BE7" i="53"/>
  <c r="BD7" i="53"/>
  <c r="BJ7" i="53"/>
  <c r="BR10" i="53"/>
  <c r="BN10" i="53"/>
  <c r="AV10" i="53"/>
  <c r="AU10" i="53" s="1"/>
  <c r="AT10" i="53" s="1"/>
  <c r="BQ10" i="53"/>
  <c r="BM10" i="53"/>
  <c r="BK10" i="53"/>
  <c r="BR14" i="53"/>
  <c r="BN14" i="53"/>
  <c r="AV14" i="53"/>
  <c r="AU14" i="53" s="1"/>
  <c r="AT14" i="53" s="1"/>
  <c r="BQ14" i="53"/>
  <c r="BM14" i="53"/>
  <c r="BK14" i="53"/>
  <c r="BO18" i="53"/>
  <c r="BK18" i="53"/>
  <c r="BR18" i="53"/>
  <c r="BN18" i="53"/>
  <c r="AV18" i="53"/>
  <c r="AU18" i="53" s="1"/>
  <c r="AT18" i="53" s="1"/>
  <c r="BQ18" i="53"/>
  <c r="BM18" i="53"/>
  <c r="BP18" i="53"/>
  <c r="BJ21" i="53"/>
  <c r="BF21" i="53"/>
  <c r="BI21" i="53"/>
  <c r="BE21" i="53"/>
  <c r="BH21" i="53"/>
  <c r="BD21" i="53"/>
  <c r="BC21" i="53"/>
  <c r="H25" i="53"/>
  <c r="BR52" i="51"/>
  <c r="BD6" i="52"/>
  <c r="BI6" i="52"/>
  <c r="BE7" i="52"/>
  <c r="BN15" i="52"/>
  <c r="BO21" i="52"/>
  <c r="BN46" i="52"/>
  <c r="BR50" i="52"/>
  <c r="BQ7" i="53"/>
  <c r="BM7" i="53"/>
  <c r="BK7" i="53"/>
  <c r="BP7" i="53"/>
  <c r="BR9" i="53"/>
  <c r="BN9" i="53"/>
  <c r="AV9" i="53"/>
  <c r="AU9" i="53" s="1"/>
  <c r="AT9" i="53" s="1"/>
  <c r="BQ9" i="53"/>
  <c r="BM9" i="53"/>
  <c r="BK9" i="53"/>
  <c r="BR13" i="53"/>
  <c r="BN13" i="53"/>
  <c r="AV13" i="53"/>
  <c r="AU13" i="53" s="1"/>
  <c r="AT13" i="53" s="1"/>
  <c r="BQ13" i="53"/>
  <c r="BM13" i="53"/>
  <c r="BK13" i="53"/>
  <c r="BR17" i="53"/>
  <c r="BN17" i="53"/>
  <c r="AV17" i="53"/>
  <c r="AU17" i="53" s="1"/>
  <c r="AT17" i="53" s="1"/>
  <c r="BQ17" i="53"/>
  <c r="BM17" i="53"/>
  <c r="BP17" i="53"/>
  <c r="BL17" i="53"/>
  <c r="AA26" i="53"/>
  <c r="AA30" i="53"/>
  <c r="BR38" i="53"/>
  <c r="BN38" i="53"/>
  <c r="BQ38" i="53"/>
  <c r="BM38" i="53"/>
  <c r="BL38" i="53"/>
  <c r="BK38" i="53"/>
  <c r="AV38" i="53"/>
  <c r="AU38" i="53" s="1"/>
  <c r="AT38" i="53" s="1"/>
  <c r="BP38" i="53"/>
  <c r="BO38" i="53"/>
  <c r="BO47" i="53"/>
  <c r="BK47" i="53"/>
  <c r="BR47" i="53"/>
  <c r="BN47" i="53"/>
  <c r="AV47" i="53"/>
  <c r="AU47" i="53" s="1"/>
  <c r="AT47" i="53" s="1"/>
  <c r="BL47" i="53"/>
  <c r="BQ47" i="53"/>
  <c r="BP47" i="53"/>
  <c r="BM47" i="53"/>
  <c r="BO51" i="53"/>
  <c r="BK51" i="53"/>
  <c r="BR51" i="53"/>
  <c r="BN51" i="53"/>
  <c r="AV51" i="53"/>
  <c r="AU51" i="53" s="1"/>
  <c r="AT51" i="53" s="1"/>
  <c r="BL51" i="53"/>
  <c r="BQ51" i="53"/>
  <c r="BP51" i="53"/>
  <c r="BM51" i="53"/>
  <c r="AV50" i="51"/>
  <c r="AU50" i="51" s="1"/>
  <c r="AT50" i="51" s="1"/>
  <c r="BJ50" i="51"/>
  <c r="BE6" i="52"/>
  <c r="BL6" i="52"/>
  <c r="BH7" i="52"/>
  <c r="BR7" i="52"/>
  <c r="AV11" i="52"/>
  <c r="AU11" i="52" s="1"/>
  <c r="AT11" i="52" s="1"/>
  <c r="BL11" i="52"/>
  <c r="AV15" i="52"/>
  <c r="AU15" i="52" s="1"/>
  <c r="AT15" i="52" s="1"/>
  <c r="BO15" i="52"/>
  <c r="BH18" i="52"/>
  <c r="BH19" i="52"/>
  <c r="I82" i="52"/>
  <c r="AV20" i="52"/>
  <c r="AU20" i="52" s="1"/>
  <c r="AT20" i="52" s="1"/>
  <c r="BO20" i="52"/>
  <c r="BR21" i="52"/>
  <c r="BO46" i="52"/>
  <c r="BI47" i="52"/>
  <c r="AV50" i="52"/>
  <c r="AU50" i="52" s="1"/>
  <c r="AT50" i="52" s="1"/>
  <c r="BK50" i="52"/>
  <c r="BE51" i="52"/>
  <c r="BN52" i="52"/>
  <c r="AV6" i="53"/>
  <c r="AU6" i="53" s="1"/>
  <c r="AT6" i="53" s="1"/>
  <c r="BN6" i="53"/>
  <c r="BG7" i="53"/>
  <c r="BL7" i="53"/>
  <c r="BR7" i="53"/>
  <c r="BR8" i="53"/>
  <c r="BN8" i="53"/>
  <c r="AV8" i="53"/>
  <c r="AU8" i="53" s="1"/>
  <c r="AT8" i="53" s="1"/>
  <c r="BQ8" i="53"/>
  <c r="BM8" i="53"/>
  <c r="BK8" i="53"/>
  <c r="BL9" i="53"/>
  <c r="BO10" i="53"/>
  <c r="BR12" i="53"/>
  <c r="BN12" i="53"/>
  <c r="AV12" i="53"/>
  <c r="AU12" i="53" s="1"/>
  <c r="AT12" i="53" s="1"/>
  <c r="BQ12" i="53"/>
  <c r="BM12" i="53"/>
  <c r="BK12" i="53"/>
  <c r="BL13" i="53"/>
  <c r="BO14" i="53"/>
  <c r="BR16" i="53"/>
  <c r="BN16" i="53"/>
  <c r="AV16" i="53"/>
  <c r="AU16" i="53" s="1"/>
  <c r="AT16" i="53" s="1"/>
  <c r="BQ16" i="53"/>
  <c r="BM16" i="53"/>
  <c r="BK16" i="53"/>
  <c r="AR21" i="53"/>
  <c r="AQ21" i="53" s="1"/>
  <c r="AP21" i="53" s="1"/>
  <c r="AA25" i="53"/>
  <c r="N68" i="53"/>
  <c r="I29" i="53"/>
  <c r="AR20" i="53"/>
  <c r="AQ20" i="53" s="1"/>
  <c r="AP20" i="53" s="1"/>
  <c r="BC20" i="53"/>
  <c r="BG20" i="53"/>
  <c r="BL21" i="53"/>
  <c r="BP21" i="53"/>
  <c r="U25" i="53"/>
  <c r="W25" i="53" s="1"/>
  <c r="Y25" i="53" s="1"/>
  <c r="U26" i="53"/>
  <c r="W26" i="53" s="1"/>
  <c r="Y26" i="53" s="1"/>
  <c r="U30" i="53"/>
  <c r="W30" i="53" s="1"/>
  <c r="Y30" i="53" s="1"/>
  <c r="BO41" i="53"/>
  <c r="BK41" i="53"/>
  <c r="BR41" i="53"/>
  <c r="BN41" i="53"/>
  <c r="AV41" i="53"/>
  <c r="AU41" i="53" s="1"/>
  <c r="AT41" i="53" s="1"/>
  <c r="BL41" i="53"/>
  <c r="BI46" i="53"/>
  <c r="BE46" i="53"/>
  <c r="BH46" i="53"/>
  <c r="BD46" i="53"/>
  <c r="BC46" i="53"/>
  <c r="BI48" i="53"/>
  <c r="BE48" i="53"/>
  <c r="BH48" i="53"/>
  <c r="BD48" i="53"/>
  <c r="BC48" i="53"/>
  <c r="BI50" i="53"/>
  <c r="BE50" i="53"/>
  <c r="BH50" i="53"/>
  <c r="BD50" i="53"/>
  <c r="BC50" i="53"/>
  <c r="BI52" i="53"/>
  <c r="BE52" i="53"/>
  <c r="BH52" i="53"/>
  <c r="BD52" i="53"/>
  <c r="BC52" i="53"/>
  <c r="M63" i="53"/>
  <c r="F62" i="53"/>
  <c r="M59" i="53"/>
  <c r="F58" i="53"/>
  <c r="M64" i="53"/>
  <c r="F63" i="53"/>
  <c r="M60" i="53"/>
  <c r="F59" i="53"/>
  <c r="F64" i="53"/>
  <c r="M61" i="53"/>
  <c r="F60" i="53"/>
  <c r="M57" i="53"/>
  <c r="M58" i="53"/>
  <c r="F61" i="53"/>
  <c r="BE8" i="53"/>
  <c r="BI8" i="53"/>
  <c r="BE9" i="53"/>
  <c r="BI9" i="53"/>
  <c r="BE10" i="53"/>
  <c r="BI10" i="53"/>
  <c r="BE11" i="53"/>
  <c r="BI11" i="53"/>
  <c r="BE12" i="53"/>
  <c r="BI12" i="53"/>
  <c r="BE13" i="53"/>
  <c r="BI13" i="53"/>
  <c r="BE14" i="53"/>
  <c r="BI14" i="53"/>
  <c r="BE15" i="53"/>
  <c r="BI15" i="53"/>
  <c r="BE16" i="53"/>
  <c r="BI16" i="53"/>
  <c r="BE17" i="53"/>
  <c r="BI17" i="53"/>
  <c r="BF18" i="53"/>
  <c r="BJ18" i="53"/>
  <c r="AR19" i="53"/>
  <c r="AQ19" i="53" s="1"/>
  <c r="AP19" i="53" s="1"/>
  <c r="BC19" i="53"/>
  <c r="BG19" i="53"/>
  <c r="BD20" i="53"/>
  <c r="BH20" i="53"/>
  <c r="BL20" i="53"/>
  <c r="BP20" i="53"/>
  <c r="BM21" i="53"/>
  <c r="BQ21" i="53"/>
  <c r="BM41" i="53"/>
  <c r="BF46" i="53"/>
  <c r="BF48" i="53"/>
  <c r="BF50" i="53"/>
  <c r="BF52" i="53"/>
  <c r="F57" i="53"/>
  <c r="BF8" i="53"/>
  <c r="BF9" i="53"/>
  <c r="BF10" i="53"/>
  <c r="BF11" i="53"/>
  <c r="BF12" i="53"/>
  <c r="BF13" i="53"/>
  <c r="BF14" i="53"/>
  <c r="BF15" i="53"/>
  <c r="BF16" i="53"/>
  <c r="BF17" i="53"/>
  <c r="AR18" i="53"/>
  <c r="AQ18" i="53" s="1"/>
  <c r="AP18" i="53" s="1"/>
  <c r="BC18" i="53"/>
  <c r="BD19" i="53"/>
  <c r="BL19" i="53"/>
  <c r="BE20" i="53"/>
  <c r="BM20" i="53"/>
  <c r="AV21" i="53"/>
  <c r="AU21" i="53" s="1"/>
  <c r="AT21" i="53" s="1"/>
  <c r="BN21" i="53"/>
  <c r="V25" i="53"/>
  <c r="X25" i="53" s="1"/>
  <c r="Z25" i="53" s="1"/>
  <c r="O26" i="53"/>
  <c r="P26" i="53" s="1"/>
  <c r="Q26" i="53" s="1"/>
  <c r="R26" i="53" s="1"/>
  <c r="S26" i="53" s="1"/>
  <c r="T26" i="53" s="1"/>
  <c r="V26" i="53" s="1"/>
  <c r="X26" i="53" s="1"/>
  <c r="Z26" i="53" s="1"/>
  <c r="O30" i="53"/>
  <c r="P30" i="53" s="1"/>
  <c r="Q30" i="53" s="1"/>
  <c r="R30" i="53" s="1"/>
  <c r="S30" i="53" s="1"/>
  <c r="T30" i="53" s="1"/>
  <c r="V30" i="53" s="1"/>
  <c r="X30" i="53" s="1"/>
  <c r="Z30" i="53" s="1"/>
  <c r="BP41" i="53"/>
  <c r="BR42" i="53"/>
  <c r="BN42" i="53"/>
  <c r="AV42" i="53"/>
  <c r="AU42" i="53" s="1"/>
  <c r="AT42" i="53" s="1"/>
  <c r="BQ42" i="53"/>
  <c r="BM42" i="53"/>
  <c r="BP42" i="53"/>
  <c r="BO45" i="53"/>
  <c r="BK45" i="53"/>
  <c r="BR45" i="53"/>
  <c r="BN45" i="53"/>
  <c r="AV45" i="53"/>
  <c r="AU45" i="53" s="1"/>
  <c r="AT45" i="53" s="1"/>
  <c r="BL45" i="53"/>
  <c r="BG46" i="53"/>
  <c r="BG48" i="53"/>
  <c r="BG50" i="53"/>
  <c r="BG52" i="53"/>
  <c r="BL39" i="53"/>
  <c r="BP39" i="53"/>
  <c r="BK40" i="53"/>
  <c r="BO40" i="53"/>
  <c r="BL43" i="53"/>
  <c r="BP43" i="53"/>
  <c r="BK44" i="53"/>
  <c r="BO44" i="53"/>
  <c r="BL46" i="53"/>
  <c r="BP46" i="53"/>
  <c r="BF47" i="53"/>
  <c r="BJ47" i="53"/>
  <c r="BL48" i="53"/>
  <c r="BP48" i="53"/>
  <c r="BF49" i="53"/>
  <c r="BJ49" i="53"/>
  <c r="BL50" i="53"/>
  <c r="BP50" i="53"/>
  <c r="BF51" i="53"/>
  <c r="BJ51" i="53"/>
  <c r="BL52" i="53"/>
  <c r="BP52" i="53"/>
  <c r="BM39" i="53"/>
  <c r="BL40" i="53"/>
  <c r="BM43" i="53"/>
  <c r="BL44" i="53"/>
  <c r="BM46" i="53"/>
  <c r="AR47" i="53"/>
  <c r="AQ47" i="53" s="1"/>
  <c r="AP47" i="53" s="1"/>
  <c r="BC47" i="53"/>
  <c r="BM48" i="53"/>
  <c r="AR49" i="53"/>
  <c r="AQ49" i="53" s="1"/>
  <c r="AP49" i="53" s="1"/>
  <c r="BC49" i="53"/>
  <c r="BM50" i="53"/>
  <c r="AR51" i="53"/>
  <c r="AQ51" i="53" s="1"/>
  <c r="AP51" i="53" s="1"/>
  <c r="BC51" i="53"/>
  <c r="BM52" i="53"/>
  <c r="BJ53" i="53"/>
  <c r="BF53" i="53"/>
  <c r="BI53" i="53"/>
  <c r="BE53" i="53"/>
  <c r="BH53" i="53"/>
  <c r="BD53" i="53"/>
  <c r="AR53" i="53"/>
  <c r="AQ53" i="53" s="1"/>
  <c r="AP53" i="53" s="1"/>
  <c r="AR46" i="50"/>
  <c r="AQ46" i="50" s="1"/>
  <c r="AP46" i="50" s="1"/>
  <c r="BJ46" i="50"/>
  <c r="BH19" i="51"/>
  <c r="BJ19" i="51"/>
  <c r="BI19" i="51"/>
  <c r="BF19" i="51"/>
  <c r="BC53" i="51"/>
  <c r="BI13" i="52"/>
  <c r="BE13" i="52"/>
  <c r="BH13" i="52"/>
  <c r="BD13" i="52"/>
  <c r="BG13" i="52"/>
  <c r="BF13" i="52"/>
  <c r="BC13" i="52"/>
  <c r="BJ48" i="50"/>
  <c r="AR48" i="50"/>
  <c r="AQ48" i="50" s="1"/>
  <c r="AP48" i="50" s="1"/>
  <c r="BK52" i="50"/>
  <c r="BP18" i="51"/>
  <c r="BQ8" i="52"/>
  <c r="BM8" i="52"/>
  <c r="BO8" i="52"/>
  <c r="BN8" i="52"/>
  <c r="AV8" i="52"/>
  <c r="AU8" i="52" s="1"/>
  <c r="AT8" i="52" s="1"/>
  <c r="BR8" i="52"/>
  <c r="BL8" i="52"/>
  <c r="BK8" i="52"/>
  <c r="BI9" i="52"/>
  <c r="BE9" i="52"/>
  <c r="BH9" i="52"/>
  <c r="BC9" i="52"/>
  <c r="BG9" i="52"/>
  <c r="BF9" i="52"/>
  <c r="BJ9" i="52"/>
  <c r="BN7" i="50"/>
  <c r="BO7" i="50"/>
  <c r="AW7" i="50"/>
  <c r="AZ7" i="50" s="1"/>
  <c r="AV7" i="50"/>
  <c r="AU7" i="50" s="1"/>
  <c r="AT7" i="50" s="1"/>
  <c r="BQ12" i="52"/>
  <c r="BM12" i="52"/>
  <c r="BO12" i="52"/>
  <c r="BN12" i="52"/>
  <c r="AV12" i="52"/>
  <c r="AU12" i="52" s="1"/>
  <c r="AT12" i="52" s="1"/>
  <c r="BR12" i="52"/>
  <c r="BL12" i="52"/>
  <c r="BK12" i="52"/>
  <c r="BQ14" i="52"/>
  <c r="BM14" i="52"/>
  <c r="BP14" i="52"/>
  <c r="BL14" i="52"/>
  <c r="BR14" i="52"/>
  <c r="BO14" i="52"/>
  <c r="BN14" i="52"/>
  <c r="AV14" i="52"/>
  <c r="AU14" i="52" s="1"/>
  <c r="AT14" i="52" s="1"/>
  <c r="BE19" i="51"/>
  <c r="BO6" i="51"/>
  <c r="BN6" i="51"/>
  <c r="BL6" i="51"/>
  <c r="AV6" i="51"/>
  <c r="AU6" i="51" s="1"/>
  <c r="AT6" i="51" s="1"/>
  <c r="BP13" i="51"/>
  <c r="BO13" i="51"/>
  <c r="BO19" i="52"/>
  <c r="BK19" i="52"/>
  <c r="BR19" i="52"/>
  <c r="BN19" i="52"/>
  <c r="AV19" i="52"/>
  <c r="AU19" i="52" s="1"/>
  <c r="AT19" i="52" s="1"/>
  <c r="BM19" i="52"/>
  <c r="BL19" i="52"/>
  <c r="BQ19" i="52"/>
  <c r="BH21" i="50"/>
  <c r="BI21" i="50"/>
  <c r="BF21" i="50"/>
  <c r="BR6" i="51"/>
  <c r="BJ10" i="51"/>
  <c r="BD10" i="51"/>
  <c r="BC10" i="51"/>
  <c r="BH10" i="51"/>
  <c r="BQ46" i="51"/>
  <c r="BK46" i="51"/>
  <c r="BR46" i="51"/>
  <c r="AV46" i="51"/>
  <c r="AU46" i="51" s="1"/>
  <c r="AT46" i="51" s="1"/>
  <c r="BO46" i="51"/>
  <c r="BJ48" i="51"/>
  <c r="AR48" i="51"/>
  <c r="AQ48" i="51" s="1"/>
  <c r="AP48" i="51" s="1"/>
  <c r="BJ13" i="52"/>
  <c r="BK14" i="52"/>
  <c r="BI17" i="52"/>
  <c r="BE17" i="52"/>
  <c r="BH17" i="52"/>
  <c r="BD17" i="52"/>
  <c r="BG17" i="52"/>
  <c r="BF17" i="52"/>
  <c r="BC17" i="52"/>
  <c r="BR18" i="52"/>
  <c r="BN18" i="52"/>
  <c r="AV18" i="52"/>
  <c r="AU18" i="52" s="1"/>
  <c r="AT18" i="52" s="1"/>
  <c r="BQ18" i="52"/>
  <c r="BM18" i="52"/>
  <c r="BO18" i="52"/>
  <c r="BL18" i="52"/>
  <c r="BK18" i="52"/>
  <c r="BR48" i="50"/>
  <c r="BG11" i="51"/>
  <c r="BG12" i="51"/>
  <c r="BG14" i="51"/>
  <c r="BM19" i="51"/>
  <c r="BR19" i="51"/>
  <c r="BJ20" i="51"/>
  <c r="BI47" i="51"/>
  <c r="BN48" i="51"/>
  <c r="BQ9" i="52"/>
  <c r="BM9" i="52"/>
  <c r="BK9" i="52"/>
  <c r="BP9" i="52"/>
  <c r="BI10" i="52"/>
  <c r="BE10" i="52"/>
  <c r="BD10" i="52"/>
  <c r="BJ10" i="52"/>
  <c r="BQ13" i="52"/>
  <c r="BM13" i="52"/>
  <c r="BP13" i="52"/>
  <c r="BL13" i="52"/>
  <c r="BK13" i="52"/>
  <c r="BI16" i="52"/>
  <c r="BE16" i="52"/>
  <c r="BH16" i="52"/>
  <c r="BD16" i="52"/>
  <c r="BJ16" i="52"/>
  <c r="BQ17" i="52"/>
  <c r="BM17" i="52"/>
  <c r="BP17" i="52"/>
  <c r="BL17" i="52"/>
  <c r="BK17" i="52"/>
  <c r="I83" i="52"/>
  <c r="AX21" i="52"/>
  <c r="BA21" i="52" s="1"/>
  <c r="H25" i="52"/>
  <c r="H27" i="52"/>
  <c r="G27" i="52"/>
  <c r="BM51" i="52"/>
  <c r="BI52" i="52"/>
  <c r="BE52" i="52"/>
  <c r="BH52" i="52"/>
  <c r="BD52" i="52"/>
  <c r="BG52" i="52"/>
  <c r="BF52" i="52"/>
  <c r="BJ52" i="52"/>
  <c r="BR53" i="52"/>
  <c r="BN53" i="52"/>
  <c r="BQ53" i="52"/>
  <c r="BM53" i="52"/>
  <c r="BP53" i="52"/>
  <c r="BL53" i="52"/>
  <c r="BO53" i="52"/>
  <c r="BK53" i="52"/>
  <c r="AV53" i="52"/>
  <c r="AU53" i="52" s="1"/>
  <c r="AT53" i="52" s="1"/>
  <c r="BJ50" i="52"/>
  <c r="BM14" i="50"/>
  <c r="AV46" i="50"/>
  <c r="AU46" i="50" s="1"/>
  <c r="AT46" i="50" s="1"/>
  <c r="BG7" i="51"/>
  <c r="BG9" i="51"/>
  <c r="BH11" i="51"/>
  <c r="BH12" i="51"/>
  <c r="BH14" i="51"/>
  <c r="BG15" i="51"/>
  <c r="BG16" i="51"/>
  <c r="BE17" i="51"/>
  <c r="BN19" i="51"/>
  <c r="BK20" i="51"/>
  <c r="BK21" i="51"/>
  <c r="BD47" i="51"/>
  <c r="BO48" i="51"/>
  <c r="BI49" i="51"/>
  <c r="BN50" i="51"/>
  <c r="BH51" i="51"/>
  <c r="BK52" i="51"/>
  <c r="AV6" i="52"/>
  <c r="AU6" i="52" s="1"/>
  <c r="AT6" i="52" s="1"/>
  <c r="BF6" i="52"/>
  <c r="BN6" i="52"/>
  <c r="BR6" i="52"/>
  <c r="AV7" i="52"/>
  <c r="AU7" i="52" s="1"/>
  <c r="AT7" i="52" s="1"/>
  <c r="BF7" i="52"/>
  <c r="BJ7" i="52"/>
  <c r="BC8" i="52"/>
  <c r="BL9" i="52"/>
  <c r="BR9" i="52"/>
  <c r="BQ10" i="52"/>
  <c r="BM10" i="52"/>
  <c r="BF10" i="52"/>
  <c r="BK10" i="52"/>
  <c r="BP10" i="52"/>
  <c r="BI11" i="52"/>
  <c r="BE11" i="52"/>
  <c r="BD11" i="52"/>
  <c r="BJ11" i="52"/>
  <c r="BC12" i="52"/>
  <c r="AV13" i="52"/>
  <c r="AU13" i="52" s="1"/>
  <c r="AT13" i="52" s="1"/>
  <c r="BN13" i="52"/>
  <c r="BI15" i="52"/>
  <c r="BE15" i="52"/>
  <c r="BH15" i="52"/>
  <c r="BD15" i="52"/>
  <c r="BJ15" i="52"/>
  <c r="BQ16" i="52"/>
  <c r="BM16" i="52"/>
  <c r="BP16" i="52"/>
  <c r="BL16" i="52"/>
  <c r="BC16" i="52"/>
  <c r="BK16" i="52"/>
  <c r="AV17" i="52"/>
  <c r="AU17" i="52" s="1"/>
  <c r="AT17" i="52" s="1"/>
  <c r="BN17" i="52"/>
  <c r="BI21" i="52"/>
  <c r="BE21" i="52"/>
  <c r="BH21" i="52"/>
  <c r="BD21" i="52"/>
  <c r="BF21" i="52"/>
  <c r="I25" i="52"/>
  <c r="I27" i="52"/>
  <c r="BI46" i="52"/>
  <c r="BE46" i="52"/>
  <c r="BH46" i="52"/>
  <c r="BD46" i="52"/>
  <c r="BG46" i="52"/>
  <c r="BF46" i="52"/>
  <c r="BJ46" i="52"/>
  <c r="BO47" i="52"/>
  <c r="BK47" i="52"/>
  <c r="BR47" i="52"/>
  <c r="BN47" i="52"/>
  <c r="AV47" i="52"/>
  <c r="AU47" i="52" s="1"/>
  <c r="AT47" i="52" s="1"/>
  <c r="BL47" i="52"/>
  <c r="BQ47" i="52"/>
  <c r="BI50" i="52"/>
  <c r="BE50" i="52"/>
  <c r="BH50" i="52"/>
  <c r="BD50" i="52"/>
  <c r="BG50" i="52"/>
  <c r="BF50" i="52"/>
  <c r="BO51" i="52"/>
  <c r="BK51" i="52"/>
  <c r="BR51" i="52"/>
  <c r="BN51" i="52"/>
  <c r="AV51" i="52"/>
  <c r="AU51" i="52" s="1"/>
  <c r="AT51" i="52" s="1"/>
  <c r="BL51" i="52"/>
  <c r="BQ51" i="52"/>
  <c r="BC8" i="50"/>
  <c r="BN14" i="50"/>
  <c r="BK46" i="50"/>
  <c r="AV48" i="50"/>
  <c r="AU48" i="50" s="1"/>
  <c r="AT48" i="50" s="1"/>
  <c r="BH9" i="51"/>
  <c r="BC11" i="51"/>
  <c r="BC12" i="51"/>
  <c r="BL12" i="51"/>
  <c r="BG13" i="51"/>
  <c r="BC14" i="51"/>
  <c r="BH15" i="51"/>
  <c r="BH16" i="51"/>
  <c r="BG17" i="51"/>
  <c r="BF18" i="51"/>
  <c r="I81" i="51"/>
  <c r="AV19" i="51"/>
  <c r="AU19" i="51" s="1"/>
  <c r="AT19" i="51" s="1"/>
  <c r="BO19" i="51"/>
  <c r="AV20" i="51"/>
  <c r="AU20" i="51" s="1"/>
  <c r="AT20" i="51" s="1"/>
  <c r="BN20" i="51"/>
  <c r="BO21" i="51"/>
  <c r="BE47" i="51"/>
  <c r="AV48" i="51"/>
  <c r="AU48" i="51" s="1"/>
  <c r="AT48" i="51" s="1"/>
  <c r="BR48" i="51"/>
  <c r="BD49" i="51"/>
  <c r="BO50" i="51"/>
  <c r="BI51" i="51"/>
  <c r="BN52" i="51"/>
  <c r="BK6" i="52"/>
  <c r="BQ7" i="52"/>
  <c r="BM7" i="52"/>
  <c r="BC7" i="52"/>
  <c r="BK7" i="52"/>
  <c r="BP7" i="52"/>
  <c r="BI8" i="52"/>
  <c r="BE8" i="52"/>
  <c r="BD8" i="52"/>
  <c r="BJ8" i="52"/>
  <c r="AV9" i="52"/>
  <c r="AU9" i="52" s="1"/>
  <c r="AT9" i="52" s="1"/>
  <c r="BN9" i="52"/>
  <c r="BG10" i="52"/>
  <c r="BL10" i="52"/>
  <c r="BR10" i="52"/>
  <c r="BQ11" i="52"/>
  <c r="BM11" i="52"/>
  <c r="BF11" i="52"/>
  <c r="BK11" i="52"/>
  <c r="BP11" i="52"/>
  <c r="BI12" i="52"/>
  <c r="BE12" i="52"/>
  <c r="BD12" i="52"/>
  <c r="BJ12" i="52"/>
  <c r="BO13" i="52"/>
  <c r="BI14" i="52"/>
  <c r="BE14" i="52"/>
  <c r="BH14" i="52"/>
  <c r="BD14" i="52"/>
  <c r="BJ14" i="52"/>
  <c r="BQ15" i="52"/>
  <c r="BM15" i="52"/>
  <c r="BP15" i="52"/>
  <c r="BL15" i="52"/>
  <c r="BC15" i="52"/>
  <c r="BK15" i="52"/>
  <c r="AV16" i="52"/>
  <c r="AU16" i="52" s="1"/>
  <c r="AT16" i="52" s="1"/>
  <c r="BF16" i="52"/>
  <c r="BN16" i="52"/>
  <c r="BO17" i="52"/>
  <c r="BJ18" i="52"/>
  <c r="BF18" i="52"/>
  <c r="BI18" i="52"/>
  <c r="BE18" i="52"/>
  <c r="BG18" i="52"/>
  <c r="AW21" i="52"/>
  <c r="AZ21" i="52" s="1"/>
  <c r="BG21" i="52"/>
  <c r="G26" i="52"/>
  <c r="H31" i="52"/>
  <c r="G31" i="52"/>
  <c r="I32" i="52"/>
  <c r="H32" i="52"/>
  <c r="G32" i="52"/>
  <c r="BO41" i="52"/>
  <c r="BK41" i="52"/>
  <c r="BR41" i="52"/>
  <c r="BN41" i="52"/>
  <c r="AV41" i="52"/>
  <c r="AU41" i="52" s="1"/>
  <c r="AT41" i="52" s="1"/>
  <c r="BP41" i="52"/>
  <c r="BM41" i="52"/>
  <c r="BL41" i="52"/>
  <c r="BM47" i="52"/>
  <c r="BI48" i="52"/>
  <c r="BE48" i="52"/>
  <c r="BH48" i="52"/>
  <c r="BD48" i="52"/>
  <c r="BG48" i="52"/>
  <c r="BF48" i="52"/>
  <c r="BJ48" i="52"/>
  <c r="BO49" i="52"/>
  <c r="BK49" i="52"/>
  <c r="BR49" i="52"/>
  <c r="BN49" i="52"/>
  <c r="AV49" i="52"/>
  <c r="AU49" i="52" s="1"/>
  <c r="AT49" i="52" s="1"/>
  <c r="BL49" i="52"/>
  <c r="BQ49" i="52"/>
  <c r="BC50" i="52"/>
  <c r="AR52" i="52"/>
  <c r="AQ52" i="52" s="1"/>
  <c r="AP52" i="52" s="1"/>
  <c r="M63" i="52"/>
  <c r="F62" i="52"/>
  <c r="M59" i="52"/>
  <c r="F58" i="52"/>
  <c r="M64" i="52"/>
  <c r="F63" i="52"/>
  <c r="M60" i="52"/>
  <c r="F59" i="52"/>
  <c r="F64" i="52"/>
  <c r="M61" i="52"/>
  <c r="F60" i="52"/>
  <c r="M57" i="52"/>
  <c r="M58" i="52"/>
  <c r="F61" i="52"/>
  <c r="F57" i="52"/>
  <c r="N31" i="52"/>
  <c r="BF19" i="52"/>
  <c r="BJ19" i="52"/>
  <c r="AR20" i="52"/>
  <c r="AQ20" i="52" s="1"/>
  <c r="AP20" i="52" s="1"/>
  <c r="BC20" i="52"/>
  <c r="BG20" i="52"/>
  <c r="BL21" i="52"/>
  <c r="BP21" i="52"/>
  <c r="BR38" i="52"/>
  <c r="BN38" i="52"/>
  <c r="AV38" i="52"/>
  <c r="AU38" i="52" s="1"/>
  <c r="AT38" i="52" s="1"/>
  <c r="BQ38" i="52"/>
  <c r="BM38" i="52"/>
  <c r="BK38" i="52"/>
  <c r="AR19" i="52"/>
  <c r="AQ19" i="52" s="1"/>
  <c r="AP19" i="52" s="1"/>
  <c r="BC19" i="52"/>
  <c r="BD20" i="52"/>
  <c r="BL20" i="52"/>
  <c r="BM21" i="52"/>
  <c r="BL38" i="52"/>
  <c r="BR42" i="52"/>
  <c r="BN42" i="52"/>
  <c r="AV42" i="52"/>
  <c r="AU42" i="52" s="1"/>
  <c r="AT42" i="52" s="1"/>
  <c r="BQ42" i="52"/>
  <c r="BM42" i="52"/>
  <c r="BP42" i="52"/>
  <c r="BO45" i="52"/>
  <c r="BK45" i="52"/>
  <c r="BR45" i="52"/>
  <c r="BN45" i="52"/>
  <c r="AV45" i="52"/>
  <c r="AU45" i="52" s="1"/>
  <c r="AT45" i="52" s="1"/>
  <c r="BL45" i="52"/>
  <c r="BL39" i="52"/>
  <c r="BP39" i="52"/>
  <c r="BK40" i="52"/>
  <c r="BO40" i="52"/>
  <c r="BL43" i="52"/>
  <c r="BP43" i="52"/>
  <c r="BK44" i="52"/>
  <c r="BO44" i="52"/>
  <c r="BL46" i="52"/>
  <c r="BP46" i="52"/>
  <c r="BF47" i="52"/>
  <c r="BJ47" i="52"/>
  <c r="BL48" i="52"/>
  <c r="BP48" i="52"/>
  <c r="BF49" i="52"/>
  <c r="BJ49" i="52"/>
  <c r="BL50" i="52"/>
  <c r="BP50" i="52"/>
  <c r="BF51" i="52"/>
  <c r="BJ51" i="52"/>
  <c r="BL52" i="52"/>
  <c r="BP52" i="52"/>
  <c r="BM39" i="52"/>
  <c r="BL40" i="52"/>
  <c r="BM43" i="52"/>
  <c r="BL44" i="52"/>
  <c r="BM46" i="52"/>
  <c r="AR47" i="52"/>
  <c r="AQ47" i="52" s="1"/>
  <c r="AP47" i="52" s="1"/>
  <c r="BC47" i="52"/>
  <c r="BM48" i="52"/>
  <c r="AR49" i="52"/>
  <c r="AQ49" i="52" s="1"/>
  <c r="AP49" i="52" s="1"/>
  <c r="BC49" i="52"/>
  <c r="BM50" i="52"/>
  <c r="AR51" i="52"/>
  <c r="AQ51" i="52" s="1"/>
  <c r="AP51" i="52" s="1"/>
  <c r="BC51" i="52"/>
  <c r="BM52" i="52"/>
  <c r="BJ53" i="52"/>
  <c r="BF53" i="52"/>
  <c r="BI53" i="52"/>
  <c r="BE53" i="52"/>
  <c r="BH53" i="52"/>
  <c r="BD53" i="52"/>
  <c r="AR53" i="52"/>
  <c r="AQ53" i="52" s="1"/>
  <c r="AP53" i="52" s="1"/>
  <c r="BR13" i="50"/>
  <c r="BR11" i="51"/>
  <c r="BN11" i="51"/>
  <c r="AV11" i="51"/>
  <c r="AU11" i="51" s="1"/>
  <c r="AT11" i="51" s="1"/>
  <c r="BQ11" i="51"/>
  <c r="BM11" i="51"/>
  <c r="BK11" i="51"/>
  <c r="BR15" i="51"/>
  <c r="BN15" i="51"/>
  <c r="AV15" i="51"/>
  <c r="AU15" i="51" s="1"/>
  <c r="AT15" i="51" s="1"/>
  <c r="BQ15" i="51"/>
  <c r="BM15" i="51"/>
  <c r="BM8" i="50"/>
  <c r="AV12" i="50"/>
  <c r="AU12" i="50" s="1"/>
  <c r="AT12" i="50" s="1"/>
  <c r="BN12" i="50"/>
  <c r="BM13" i="50"/>
  <c r="BN21" i="50"/>
  <c r="BD49" i="50"/>
  <c r="BO50" i="50"/>
  <c r="BI51" i="50"/>
  <c r="BN52" i="50"/>
  <c r="BL7" i="51"/>
  <c r="BR7" i="51"/>
  <c r="BQ8" i="51"/>
  <c r="BM8" i="51"/>
  <c r="BK8" i="51"/>
  <c r="BP8" i="51"/>
  <c r="BR10" i="51"/>
  <c r="BN10" i="51"/>
  <c r="AV10" i="51"/>
  <c r="AU10" i="51" s="1"/>
  <c r="AT10" i="51" s="1"/>
  <c r="BQ10" i="51"/>
  <c r="BM10" i="51"/>
  <c r="BK10" i="51"/>
  <c r="BL11" i="51"/>
  <c r="BR14" i="51"/>
  <c r="BN14" i="51"/>
  <c r="AV14" i="51"/>
  <c r="AU14" i="51" s="1"/>
  <c r="AT14" i="51" s="1"/>
  <c r="BQ14" i="51"/>
  <c r="BM14" i="51"/>
  <c r="BK14" i="51"/>
  <c r="BL15" i="51"/>
  <c r="BJ21" i="51"/>
  <c r="BF21" i="51"/>
  <c r="BI21" i="51"/>
  <c r="BE21" i="51"/>
  <c r="BH21" i="51"/>
  <c r="BD21" i="51"/>
  <c r="BC21" i="51"/>
  <c r="I25" i="51"/>
  <c r="I32" i="51"/>
  <c r="BM12" i="50"/>
  <c r="BM21" i="50"/>
  <c r="BR21" i="50"/>
  <c r="BI8" i="51"/>
  <c r="BE8" i="51"/>
  <c r="BD8" i="51"/>
  <c r="BJ8" i="51"/>
  <c r="BK15" i="51"/>
  <c r="AA27" i="51"/>
  <c r="BO49" i="51"/>
  <c r="BK49" i="51"/>
  <c r="BR49" i="51"/>
  <c r="BN49" i="51"/>
  <c r="AV49" i="51"/>
  <c r="AU49" i="51" s="1"/>
  <c r="AT49" i="51" s="1"/>
  <c r="BL49" i="51"/>
  <c r="BQ49" i="51"/>
  <c r="BP49" i="51"/>
  <c r="BM49" i="51"/>
  <c r="BR53" i="51"/>
  <c r="BN53" i="51"/>
  <c r="BQ53" i="51"/>
  <c r="BM53" i="51"/>
  <c r="BP53" i="51"/>
  <c r="BL53" i="51"/>
  <c r="BO53" i="51"/>
  <c r="BK53" i="51"/>
  <c r="AV53" i="51"/>
  <c r="AU53" i="51" s="1"/>
  <c r="AT53" i="51" s="1"/>
  <c r="BF8" i="50"/>
  <c r="BR8" i="50"/>
  <c r="I74" i="50"/>
  <c r="BE12" i="50"/>
  <c r="BQ12" i="50"/>
  <c r="I75" i="50"/>
  <c r="AV13" i="50"/>
  <c r="AU13" i="50" s="1"/>
  <c r="AT13" i="50" s="1"/>
  <c r="BN13" i="50"/>
  <c r="BE14" i="50"/>
  <c r="BQ14" i="50"/>
  <c r="I83" i="50"/>
  <c r="AV21" i="50"/>
  <c r="AU21" i="50" s="1"/>
  <c r="AT21" i="50" s="1"/>
  <c r="BJ21" i="50"/>
  <c r="BO21" i="50"/>
  <c r="BN46" i="50"/>
  <c r="BH47" i="50"/>
  <c r="BK48" i="50"/>
  <c r="BE49" i="50"/>
  <c r="AV50" i="50"/>
  <c r="AU50" i="50" s="1"/>
  <c r="AT50" i="50" s="1"/>
  <c r="BR50" i="50"/>
  <c r="BD51" i="50"/>
  <c r="AR52" i="50"/>
  <c r="AQ52" i="50" s="1"/>
  <c r="AP52" i="50" s="1"/>
  <c r="BO52" i="50"/>
  <c r="BC53" i="50"/>
  <c r="BI6" i="51"/>
  <c r="BE6" i="51"/>
  <c r="BD6" i="51"/>
  <c r="BJ6" i="51"/>
  <c r="AV7" i="51"/>
  <c r="AU7" i="51" s="1"/>
  <c r="AT7" i="51" s="1"/>
  <c r="BC7" i="51"/>
  <c r="BG8" i="51"/>
  <c r="BL8" i="51"/>
  <c r="BR8" i="51"/>
  <c r="BR9" i="51"/>
  <c r="BN9" i="51"/>
  <c r="AV9" i="51"/>
  <c r="AU9" i="51" s="1"/>
  <c r="AT9" i="51" s="1"/>
  <c r="BQ9" i="51"/>
  <c r="BM9" i="51"/>
  <c r="BK9" i="51"/>
  <c r="BL10" i="51"/>
  <c r="BO11" i="51"/>
  <c r="BR13" i="51"/>
  <c r="BN13" i="51"/>
  <c r="AV13" i="51"/>
  <c r="AU13" i="51" s="1"/>
  <c r="AT13" i="51" s="1"/>
  <c r="BQ13" i="51"/>
  <c r="BM13" i="51"/>
  <c r="BK13" i="51"/>
  <c r="BL14" i="51"/>
  <c r="BO15" i="51"/>
  <c r="BG21" i="51"/>
  <c r="AA26" i="51"/>
  <c r="G28" i="51"/>
  <c r="AA30" i="51"/>
  <c r="G32" i="51"/>
  <c r="BR38" i="51"/>
  <c r="BN38" i="51"/>
  <c r="BQ38" i="51"/>
  <c r="BM38" i="51"/>
  <c r="BL38" i="51"/>
  <c r="BK38" i="51"/>
  <c r="AV38" i="51"/>
  <c r="AU38" i="51" s="1"/>
  <c r="AT38" i="51" s="1"/>
  <c r="BP38" i="51"/>
  <c r="BO38" i="51"/>
  <c r="BO47" i="51"/>
  <c r="BK47" i="51"/>
  <c r="BR47" i="51"/>
  <c r="BN47" i="51"/>
  <c r="AV47" i="51"/>
  <c r="AU47" i="51" s="1"/>
  <c r="AT47" i="51" s="1"/>
  <c r="BL47" i="51"/>
  <c r="BQ47" i="51"/>
  <c r="BP47" i="51"/>
  <c r="BM47" i="51"/>
  <c r="BO51" i="51"/>
  <c r="BK51" i="51"/>
  <c r="BR51" i="51"/>
  <c r="BN51" i="51"/>
  <c r="AV51" i="51"/>
  <c r="AU51" i="51" s="1"/>
  <c r="AT51" i="51" s="1"/>
  <c r="BL51" i="51"/>
  <c r="BQ51" i="51"/>
  <c r="BP51" i="51"/>
  <c r="BM51" i="51"/>
  <c r="BI49" i="50"/>
  <c r="BN50" i="50"/>
  <c r="BQ7" i="51"/>
  <c r="BM7" i="51"/>
  <c r="BK7" i="51"/>
  <c r="BP7" i="51"/>
  <c r="BR12" i="50"/>
  <c r="BE13" i="50"/>
  <c r="BQ13" i="50"/>
  <c r="I76" i="50"/>
  <c r="I77" i="50"/>
  <c r="BI14" i="50"/>
  <c r="BR14" i="50"/>
  <c r="BE21" i="50"/>
  <c r="BK21" i="50"/>
  <c r="BQ21" i="50"/>
  <c r="BO46" i="50"/>
  <c r="BI47" i="50"/>
  <c r="BN48" i="50"/>
  <c r="BH49" i="50"/>
  <c r="BK50" i="50"/>
  <c r="BE51" i="50"/>
  <c r="AV52" i="50"/>
  <c r="AU52" i="50" s="1"/>
  <c r="AT52" i="50" s="1"/>
  <c r="BR52" i="50"/>
  <c r="BQ6" i="51"/>
  <c r="BM6" i="51"/>
  <c r="BF6" i="51"/>
  <c r="BK6" i="51"/>
  <c r="BP6" i="51"/>
  <c r="BI7" i="51"/>
  <c r="BE7" i="51"/>
  <c r="BD7" i="51"/>
  <c r="BJ7" i="51"/>
  <c r="BO7" i="51"/>
  <c r="AV8" i="51"/>
  <c r="AU8" i="51" s="1"/>
  <c r="AT8" i="51" s="1"/>
  <c r="BC8" i="51"/>
  <c r="BH8" i="51"/>
  <c r="BN8" i="51"/>
  <c r="BL9" i="51"/>
  <c r="BO10" i="51"/>
  <c r="BP11" i="51"/>
  <c r="BR12" i="51"/>
  <c r="BN12" i="51"/>
  <c r="AV12" i="51"/>
  <c r="AU12" i="51" s="1"/>
  <c r="AT12" i="51" s="1"/>
  <c r="BQ12" i="51"/>
  <c r="BM12" i="51"/>
  <c r="BK12" i="51"/>
  <c r="BL13" i="51"/>
  <c r="BO14" i="51"/>
  <c r="BP15" i="51"/>
  <c r="BR16" i="51"/>
  <c r="BN16" i="51"/>
  <c r="AV16" i="51"/>
  <c r="AU16" i="51" s="1"/>
  <c r="AT16" i="51" s="1"/>
  <c r="BQ16" i="51"/>
  <c r="BM16" i="51"/>
  <c r="BP16" i="51"/>
  <c r="BL16" i="51"/>
  <c r="BO16" i="51"/>
  <c r="BR17" i="51"/>
  <c r="BN17" i="51"/>
  <c r="AV17" i="51"/>
  <c r="AU17" i="51" s="1"/>
  <c r="AT17" i="51" s="1"/>
  <c r="BQ17" i="51"/>
  <c r="BM17" i="51"/>
  <c r="BP17" i="51"/>
  <c r="BL17" i="51"/>
  <c r="BO17" i="51"/>
  <c r="BO18" i="51"/>
  <c r="BK18" i="51"/>
  <c r="BR18" i="51"/>
  <c r="BN18" i="51"/>
  <c r="AV18" i="51"/>
  <c r="AU18" i="51" s="1"/>
  <c r="AT18" i="51" s="1"/>
  <c r="BQ18" i="51"/>
  <c r="BM18" i="51"/>
  <c r="AR21" i="51"/>
  <c r="AQ21" i="51" s="1"/>
  <c r="AP21" i="51" s="1"/>
  <c r="AA25" i="51"/>
  <c r="U27" i="51"/>
  <c r="W27" i="51" s="1"/>
  <c r="Y27" i="51" s="1"/>
  <c r="U28" i="51"/>
  <c r="W28" i="51" s="1"/>
  <c r="Y28" i="51" s="1"/>
  <c r="G31" i="51"/>
  <c r="U31" i="51"/>
  <c r="W31" i="51" s="1"/>
  <c r="Y31" i="51" s="1"/>
  <c r="N68" i="51"/>
  <c r="I28" i="51"/>
  <c r="H32" i="51"/>
  <c r="I29" i="51"/>
  <c r="AA28" i="51"/>
  <c r="O28" i="51"/>
  <c r="P28" i="51" s="1"/>
  <c r="Q28" i="51" s="1"/>
  <c r="R28" i="51" s="1"/>
  <c r="S28" i="51" s="1"/>
  <c r="T28" i="51" s="1"/>
  <c r="V28" i="51" s="1"/>
  <c r="X28" i="51" s="1"/>
  <c r="Z28" i="51" s="1"/>
  <c r="AR20" i="51"/>
  <c r="AQ20" i="51" s="1"/>
  <c r="AP20" i="51" s="1"/>
  <c r="BC20" i="51"/>
  <c r="BG20" i="51"/>
  <c r="BL21" i="51"/>
  <c r="BP21" i="51"/>
  <c r="U25" i="51"/>
  <c r="W25" i="51" s="1"/>
  <c r="Y25" i="51" s="1"/>
  <c r="U26" i="51"/>
  <c r="W26" i="51" s="1"/>
  <c r="Y26" i="51" s="1"/>
  <c r="U30" i="51"/>
  <c r="W30" i="51" s="1"/>
  <c r="Y30" i="51" s="1"/>
  <c r="BO41" i="51"/>
  <c r="BK41" i="51"/>
  <c r="BR41" i="51"/>
  <c r="BN41" i="51"/>
  <c r="AV41" i="51"/>
  <c r="AU41" i="51" s="1"/>
  <c r="AT41" i="51" s="1"/>
  <c r="BL41" i="51"/>
  <c r="BI46" i="51"/>
  <c r="BE46" i="51"/>
  <c r="BH46" i="51"/>
  <c r="BD46" i="51"/>
  <c r="BC46" i="51"/>
  <c r="BI48" i="51"/>
  <c r="BE48" i="51"/>
  <c r="BH48" i="51"/>
  <c r="BD48" i="51"/>
  <c r="BC48" i="51"/>
  <c r="BI50" i="51"/>
  <c r="BE50" i="51"/>
  <c r="BH50" i="51"/>
  <c r="BD50" i="51"/>
  <c r="BC50" i="51"/>
  <c r="BI52" i="51"/>
  <c r="BE52" i="51"/>
  <c r="BH52" i="51"/>
  <c r="BD52" i="51"/>
  <c r="BC52" i="51"/>
  <c r="M63" i="51"/>
  <c r="F62" i="51"/>
  <c r="M59" i="51"/>
  <c r="F58" i="51"/>
  <c r="M64" i="51"/>
  <c r="F63" i="51"/>
  <c r="M60" i="51"/>
  <c r="F59" i="51"/>
  <c r="F64" i="51"/>
  <c r="M61" i="51"/>
  <c r="F60" i="51"/>
  <c r="M57" i="51"/>
  <c r="M58" i="51"/>
  <c r="F61" i="51"/>
  <c r="BE9" i="51"/>
  <c r="BI9" i="51"/>
  <c r="BE10" i="51"/>
  <c r="BI10" i="51"/>
  <c r="BE11" i="51"/>
  <c r="BI11" i="51"/>
  <c r="BE12" i="51"/>
  <c r="BI12" i="51"/>
  <c r="BE13" i="51"/>
  <c r="BI13" i="51"/>
  <c r="BE14" i="51"/>
  <c r="BI14" i="51"/>
  <c r="BE15" i="51"/>
  <c r="BI15" i="51"/>
  <c r="BE16" i="51"/>
  <c r="BI16" i="51"/>
  <c r="BI17" i="51"/>
  <c r="AR19" i="51"/>
  <c r="AQ19" i="51" s="1"/>
  <c r="AP19" i="51" s="1"/>
  <c r="BC19" i="51"/>
  <c r="BG19" i="51"/>
  <c r="BD20" i="51"/>
  <c r="BH20" i="51"/>
  <c r="BL20" i="51"/>
  <c r="BP20" i="51"/>
  <c r="BM21" i="51"/>
  <c r="BQ21" i="51"/>
  <c r="BM41" i="51"/>
  <c r="BF46" i="51"/>
  <c r="BF48" i="51"/>
  <c r="BF50" i="51"/>
  <c r="BF52" i="51"/>
  <c r="F57" i="51"/>
  <c r="BF9" i="51"/>
  <c r="BF10" i="51"/>
  <c r="BF11" i="51"/>
  <c r="BF12" i="51"/>
  <c r="BF13" i="51"/>
  <c r="BF14" i="51"/>
  <c r="BF15" i="51"/>
  <c r="BF16" i="51"/>
  <c r="BF17" i="51"/>
  <c r="AR18" i="51"/>
  <c r="AQ18" i="51" s="1"/>
  <c r="AP18" i="51" s="1"/>
  <c r="BC18" i="51"/>
  <c r="BD19" i="51"/>
  <c r="BL19" i="51"/>
  <c r="BE20" i="51"/>
  <c r="BM20" i="51"/>
  <c r="AV21" i="51"/>
  <c r="AU21" i="51" s="1"/>
  <c r="AT21" i="51" s="1"/>
  <c r="BN21" i="51"/>
  <c r="V25" i="51"/>
  <c r="X25" i="51" s="1"/>
  <c r="Z25" i="51" s="1"/>
  <c r="O26" i="51"/>
  <c r="P26" i="51" s="1"/>
  <c r="Q26" i="51" s="1"/>
  <c r="R26" i="51" s="1"/>
  <c r="S26" i="51" s="1"/>
  <c r="T26" i="51" s="1"/>
  <c r="V26" i="51" s="1"/>
  <c r="X26" i="51" s="1"/>
  <c r="Z26" i="51" s="1"/>
  <c r="O30" i="51"/>
  <c r="P30" i="51" s="1"/>
  <c r="Q30" i="51" s="1"/>
  <c r="R30" i="51" s="1"/>
  <c r="S30" i="51" s="1"/>
  <c r="T30" i="51" s="1"/>
  <c r="V30" i="51" s="1"/>
  <c r="X30" i="51" s="1"/>
  <c r="Z30" i="51" s="1"/>
  <c r="BP41" i="51"/>
  <c r="BR42" i="51"/>
  <c r="BN42" i="51"/>
  <c r="AV42" i="51"/>
  <c r="AU42" i="51" s="1"/>
  <c r="AT42" i="51" s="1"/>
  <c r="BQ42" i="51"/>
  <c r="BM42" i="51"/>
  <c r="BP42" i="51"/>
  <c r="BO45" i="51"/>
  <c r="BK45" i="51"/>
  <c r="BR45" i="51"/>
  <c r="BN45" i="51"/>
  <c r="AV45" i="51"/>
  <c r="AU45" i="51" s="1"/>
  <c r="AT45" i="51" s="1"/>
  <c r="BL45" i="51"/>
  <c r="BG46" i="51"/>
  <c r="BG48" i="51"/>
  <c r="BG50" i="51"/>
  <c r="BG52" i="51"/>
  <c r="BL39" i="51"/>
  <c r="BP39" i="51"/>
  <c r="BK40" i="51"/>
  <c r="BO40" i="51"/>
  <c r="BL43" i="51"/>
  <c r="BP43" i="51"/>
  <c r="BK44" i="51"/>
  <c r="BO44" i="51"/>
  <c r="BL46" i="51"/>
  <c r="BP46" i="51"/>
  <c r="BF47" i="51"/>
  <c r="BJ47" i="51"/>
  <c r="BL48" i="51"/>
  <c r="BP48" i="51"/>
  <c r="BF49" i="51"/>
  <c r="BJ49" i="51"/>
  <c r="BL50" i="51"/>
  <c r="BP50" i="51"/>
  <c r="BF51" i="51"/>
  <c r="BJ51" i="51"/>
  <c r="BL52" i="51"/>
  <c r="BP52" i="51"/>
  <c r="BM39" i="51"/>
  <c r="BL40" i="51"/>
  <c r="BM43" i="51"/>
  <c r="BL44" i="51"/>
  <c r="BM46" i="51"/>
  <c r="AR47" i="51"/>
  <c r="AQ47" i="51" s="1"/>
  <c r="AP47" i="51" s="1"/>
  <c r="BC47" i="51"/>
  <c r="BM48" i="51"/>
  <c r="AR49" i="51"/>
  <c r="AQ49" i="51" s="1"/>
  <c r="AP49" i="51" s="1"/>
  <c r="BC49" i="51"/>
  <c r="BM50" i="51"/>
  <c r="AR51" i="51"/>
  <c r="AQ51" i="51" s="1"/>
  <c r="AP51" i="51" s="1"/>
  <c r="BC51" i="51"/>
  <c r="BM52" i="51"/>
  <c r="BJ53" i="51"/>
  <c r="BF53" i="51"/>
  <c r="BI53" i="51"/>
  <c r="BE53" i="51"/>
  <c r="BH53" i="51"/>
  <c r="BD53" i="51"/>
  <c r="AR53" i="51"/>
  <c r="AQ53" i="51" s="1"/>
  <c r="AP53" i="51" s="1"/>
  <c r="BH7" i="50"/>
  <c r="BD7" i="50"/>
  <c r="BI7" i="50"/>
  <c r="BC7" i="50"/>
  <c r="BG7" i="50"/>
  <c r="BF7" i="50"/>
  <c r="BE7" i="50"/>
  <c r="BO49" i="50"/>
  <c r="BK49" i="50"/>
  <c r="BR49" i="50"/>
  <c r="BN49" i="50"/>
  <c r="AV49" i="50"/>
  <c r="AU49" i="50" s="1"/>
  <c r="AT49" i="50" s="1"/>
  <c r="BL49" i="50"/>
  <c r="BQ49" i="50"/>
  <c r="BP49" i="50"/>
  <c r="BM49" i="50"/>
  <c r="BP7" i="50"/>
  <c r="BL7" i="50"/>
  <c r="BK7" i="50"/>
  <c r="BQ7" i="50"/>
  <c r="AV8" i="50"/>
  <c r="AU8" i="50" s="1"/>
  <c r="AT8" i="50" s="1"/>
  <c r="BN8" i="50"/>
  <c r="BH12" i="50"/>
  <c r="BD12" i="50"/>
  <c r="BG12" i="50"/>
  <c r="BC12" i="50"/>
  <c r="BI12" i="50"/>
  <c r="BR53" i="50"/>
  <c r="BN53" i="50"/>
  <c r="BQ53" i="50"/>
  <c r="BM53" i="50"/>
  <c r="BP53" i="50"/>
  <c r="BL53" i="50"/>
  <c r="BO53" i="50"/>
  <c r="BK53" i="50"/>
  <c r="AV53" i="50"/>
  <c r="AU53" i="50" s="1"/>
  <c r="AT53" i="50" s="1"/>
  <c r="BM7" i="50"/>
  <c r="BR7" i="50"/>
  <c r="BH8" i="50"/>
  <c r="BD8" i="50"/>
  <c r="BE8" i="50"/>
  <c r="BJ8" i="50"/>
  <c r="BJ12" i="50"/>
  <c r="BH13" i="50"/>
  <c r="BD13" i="50"/>
  <c r="BG13" i="50"/>
  <c r="BC13" i="50"/>
  <c r="BI13" i="50"/>
  <c r="BO47" i="50"/>
  <c r="BK47" i="50"/>
  <c r="BR47" i="50"/>
  <c r="BN47" i="50"/>
  <c r="AV47" i="50"/>
  <c r="AU47" i="50" s="1"/>
  <c r="AT47" i="50" s="1"/>
  <c r="BL47" i="50"/>
  <c r="BQ47" i="50"/>
  <c r="BP47" i="50"/>
  <c r="BM47" i="50"/>
  <c r="BO51" i="50"/>
  <c r="BK51" i="50"/>
  <c r="BR51" i="50"/>
  <c r="BN51" i="50"/>
  <c r="AV51" i="50"/>
  <c r="AU51" i="50" s="1"/>
  <c r="AT51" i="50" s="1"/>
  <c r="BL51" i="50"/>
  <c r="BQ51" i="50"/>
  <c r="BP51" i="50"/>
  <c r="BM51" i="50"/>
  <c r="BP8" i="50"/>
  <c r="BL8" i="50"/>
  <c r="BK8" i="50"/>
  <c r="BQ8" i="50"/>
  <c r="U62" i="50"/>
  <c r="W62" i="50" s="1"/>
  <c r="Y62" i="50" s="1"/>
  <c r="AA62" i="50"/>
  <c r="N68" i="50"/>
  <c r="BF14" i="50"/>
  <c r="BJ14" i="50"/>
  <c r="BO41" i="50"/>
  <c r="BK41" i="50"/>
  <c r="BR41" i="50"/>
  <c r="BN41" i="50"/>
  <c r="AV41" i="50"/>
  <c r="AU41" i="50" s="1"/>
  <c r="AT41" i="50" s="1"/>
  <c r="BL41" i="50"/>
  <c r="BI46" i="50"/>
  <c r="BE46" i="50"/>
  <c r="BH46" i="50"/>
  <c r="BD46" i="50"/>
  <c r="BC46" i="50"/>
  <c r="BI48" i="50"/>
  <c r="BE48" i="50"/>
  <c r="BH48" i="50"/>
  <c r="BD48" i="50"/>
  <c r="BC48" i="50"/>
  <c r="BI50" i="50"/>
  <c r="BE50" i="50"/>
  <c r="BH50" i="50"/>
  <c r="BD50" i="50"/>
  <c r="BC50" i="50"/>
  <c r="BI52" i="50"/>
  <c r="BE52" i="50"/>
  <c r="BH52" i="50"/>
  <c r="BD52" i="50"/>
  <c r="BC52" i="50"/>
  <c r="M63" i="50"/>
  <c r="F62" i="50"/>
  <c r="M59" i="50"/>
  <c r="F58" i="50"/>
  <c r="M64" i="50"/>
  <c r="F63" i="50"/>
  <c r="M60" i="50"/>
  <c r="F59" i="50"/>
  <c r="F64" i="50"/>
  <c r="M61" i="50"/>
  <c r="F60" i="50"/>
  <c r="M57" i="50"/>
  <c r="M58" i="50"/>
  <c r="F61" i="50"/>
  <c r="BK12" i="50"/>
  <c r="BO12" i="50"/>
  <c r="BK13" i="50"/>
  <c r="BO13" i="50"/>
  <c r="BC14" i="50"/>
  <c r="BG14" i="50"/>
  <c r="BK14" i="50"/>
  <c r="BO14" i="50"/>
  <c r="AR21" i="50"/>
  <c r="AQ21" i="50" s="1"/>
  <c r="AP21" i="50" s="1"/>
  <c r="BC21" i="50"/>
  <c r="BG21" i="50"/>
  <c r="BR38" i="50"/>
  <c r="BN38" i="50"/>
  <c r="AV38" i="50"/>
  <c r="AU38" i="50" s="1"/>
  <c r="AT38" i="50" s="1"/>
  <c r="BQ38" i="50"/>
  <c r="BM38" i="50"/>
  <c r="BK38" i="50"/>
  <c r="BM41" i="50"/>
  <c r="BF46" i="50"/>
  <c r="BF48" i="50"/>
  <c r="BF50" i="50"/>
  <c r="BF52" i="50"/>
  <c r="F57" i="50"/>
  <c r="BL12" i="50"/>
  <c r="BL13" i="50"/>
  <c r="BD14" i="50"/>
  <c r="BL14" i="50"/>
  <c r="BD21" i="50"/>
  <c r="BL21" i="50"/>
  <c r="BL38" i="50"/>
  <c r="BP41" i="50"/>
  <c r="BR42" i="50"/>
  <c r="BN42" i="50"/>
  <c r="AV42" i="50"/>
  <c r="AU42" i="50" s="1"/>
  <c r="AT42" i="50" s="1"/>
  <c r="BQ42" i="50"/>
  <c r="BM42" i="50"/>
  <c r="BP42" i="50"/>
  <c r="BO45" i="50"/>
  <c r="BK45" i="50"/>
  <c r="BR45" i="50"/>
  <c r="BN45" i="50"/>
  <c r="AV45" i="50"/>
  <c r="AU45" i="50" s="1"/>
  <c r="AT45" i="50" s="1"/>
  <c r="BL45" i="50"/>
  <c r="BG46" i="50"/>
  <c r="BG48" i="50"/>
  <c r="BG50" i="50"/>
  <c r="BG52" i="50"/>
  <c r="BL39" i="50"/>
  <c r="BP39" i="50"/>
  <c r="BK40" i="50"/>
  <c r="BO40" i="50"/>
  <c r="BL43" i="50"/>
  <c r="BP43" i="50"/>
  <c r="BK44" i="50"/>
  <c r="BO44" i="50"/>
  <c r="BL46" i="50"/>
  <c r="BP46" i="50"/>
  <c r="BF47" i="50"/>
  <c r="BJ47" i="50"/>
  <c r="BL48" i="50"/>
  <c r="BP48" i="50"/>
  <c r="BF49" i="50"/>
  <c r="BJ49" i="50"/>
  <c r="BL50" i="50"/>
  <c r="BP50" i="50"/>
  <c r="BF51" i="50"/>
  <c r="BJ51" i="50"/>
  <c r="BL52" i="50"/>
  <c r="BP52" i="50"/>
  <c r="BM39" i="50"/>
  <c r="BL40" i="50"/>
  <c r="BM43" i="50"/>
  <c r="BL44" i="50"/>
  <c r="BM46" i="50"/>
  <c r="AR47" i="50"/>
  <c r="AQ47" i="50" s="1"/>
  <c r="AP47" i="50" s="1"/>
  <c r="BC47" i="50"/>
  <c r="BM48" i="50"/>
  <c r="AR49" i="50"/>
  <c r="AQ49" i="50" s="1"/>
  <c r="AP49" i="50" s="1"/>
  <c r="BC49" i="50"/>
  <c r="BM50" i="50"/>
  <c r="AR51" i="50"/>
  <c r="AQ51" i="50" s="1"/>
  <c r="AP51" i="50" s="1"/>
  <c r="BC51" i="50"/>
  <c r="BM52" i="50"/>
  <c r="BJ53" i="50"/>
  <c r="BF53" i="50"/>
  <c r="BI53" i="50"/>
  <c r="BE53" i="50"/>
  <c r="BH53" i="50"/>
  <c r="BD53" i="50"/>
  <c r="AR53" i="50"/>
  <c r="AQ53" i="50" s="1"/>
  <c r="AP53" i="50" s="1"/>
  <c r="K99" i="48"/>
  <c r="I99" i="48"/>
  <c r="F99" i="48"/>
  <c r="N99" i="48" s="1"/>
  <c r="K98" i="48"/>
  <c r="I98" i="48"/>
  <c r="F98" i="48"/>
  <c r="N98" i="48" s="1"/>
  <c r="K97" i="48"/>
  <c r="I97" i="48"/>
  <c r="F97" i="48"/>
  <c r="N97" i="48" s="1"/>
  <c r="K96" i="48"/>
  <c r="I96" i="48"/>
  <c r="F96" i="48"/>
  <c r="N96" i="48" s="1"/>
  <c r="K95" i="48"/>
  <c r="I95" i="48"/>
  <c r="F95" i="48"/>
  <c r="N95" i="48" s="1"/>
  <c r="K94" i="48"/>
  <c r="I94" i="48"/>
  <c r="F94" i="48"/>
  <c r="N94" i="48" s="1"/>
  <c r="K93" i="48"/>
  <c r="I93" i="48"/>
  <c r="F93" i="48"/>
  <c r="N93" i="48" s="1"/>
  <c r="K92" i="48"/>
  <c r="I92" i="48"/>
  <c r="F92" i="48"/>
  <c r="N92" i="48" s="1"/>
  <c r="K91" i="48"/>
  <c r="I91" i="48"/>
  <c r="F91" i="48"/>
  <c r="N91" i="48" s="1"/>
  <c r="K90" i="48"/>
  <c r="I90" i="48"/>
  <c r="F90" i="48"/>
  <c r="N90" i="48" s="1"/>
  <c r="K89" i="48"/>
  <c r="I89" i="48"/>
  <c r="F89" i="48"/>
  <c r="N89" i="48" s="1"/>
  <c r="K88" i="48"/>
  <c r="I88" i="48"/>
  <c r="F88" i="48"/>
  <c r="N88" i="48" s="1"/>
  <c r="K87" i="48"/>
  <c r="I87" i="48"/>
  <c r="F87" i="48"/>
  <c r="N87" i="48" s="1"/>
  <c r="K86" i="48"/>
  <c r="I86" i="48"/>
  <c r="F86" i="48"/>
  <c r="N86" i="48" s="1"/>
  <c r="K85" i="48"/>
  <c r="I85" i="48"/>
  <c r="F85" i="48"/>
  <c r="N85" i="48" s="1"/>
  <c r="K84" i="48"/>
  <c r="I84" i="48"/>
  <c r="F84" i="48"/>
  <c r="N84" i="48" s="1"/>
  <c r="K83" i="48"/>
  <c r="F83" i="48"/>
  <c r="N83" i="48" s="1"/>
  <c r="K82" i="48"/>
  <c r="F82" i="48"/>
  <c r="N82" i="48" s="1"/>
  <c r="K81" i="48"/>
  <c r="F81" i="48"/>
  <c r="N81" i="48" s="1"/>
  <c r="K80" i="48"/>
  <c r="F80" i="48"/>
  <c r="N80" i="48" s="1"/>
  <c r="K79" i="48"/>
  <c r="F79" i="48"/>
  <c r="N79" i="48" s="1"/>
  <c r="K78" i="48"/>
  <c r="F78" i="48"/>
  <c r="N78" i="48" s="1"/>
  <c r="K77" i="48"/>
  <c r="F77" i="48"/>
  <c r="N77" i="48" s="1"/>
  <c r="K76" i="48"/>
  <c r="F76" i="48"/>
  <c r="N76" i="48" s="1"/>
  <c r="K75" i="48"/>
  <c r="F75" i="48"/>
  <c r="N75" i="48" s="1"/>
  <c r="K74" i="48"/>
  <c r="F74" i="48"/>
  <c r="N74" i="48" s="1"/>
  <c r="K73" i="48"/>
  <c r="F73" i="48"/>
  <c r="N73" i="48" s="1"/>
  <c r="K72" i="48"/>
  <c r="F72" i="48"/>
  <c r="N72" i="48" s="1"/>
  <c r="K71" i="48"/>
  <c r="F71" i="48"/>
  <c r="N71" i="48" s="1"/>
  <c r="K70" i="48"/>
  <c r="F70" i="48"/>
  <c r="N70" i="48" s="1"/>
  <c r="K69" i="48"/>
  <c r="F69" i="48"/>
  <c r="N69" i="48" s="1"/>
  <c r="N68" i="48"/>
  <c r="K68" i="48"/>
  <c r="M63" i="48" s="1"/>
  <c r="F68" i="48"/>
  <c r="L64" i="48"/>
  <c r="L63" i="48"/>
  <c r="L62" i="48"/>
  <c r="L61" i="48"/>
  <c r="L60" i="48"/>
  <c r="L59" i="48"/>
  <c r="L58" i="48"/>
  <c r="L57" i="48"/>
  <c r="AZ53" i="48"/>
  <c r="AX53" i="48"/>
  <c r="BA53" i="48" s="1"/>
  <c r="AW53" i="48"/>
  <c r="AM53" i="48"/>
  <c r="BL53" i="48" s="1"/>
  <c r="AL53" i="48"/>
  <c r="BJ53" i="48" s="1"/>
  <c r="H53" i="48"/>
  <c r="H99" i="48" s="1"/>
  <c r="G53" i="48"/>
  <c r="G99" i="48" s="1"/>
  <c r="BA52" i="48"/>
  <c r="AX52" i="48"/>
  <c r="AW52" i="48"/>
  <c r="AZ52" i="48" s="1"/>
  <c r="AM52" i="48"/>
  <c r="BP52" i="48" s="1"/>
  <c r="AL52" i="48"/>
  <c r="BH52" i="48" s="1"/>
  <c r="H52" i="48"/>
  <c r="H98" i="48" s="1"/>
  <c r="G52" i="48"/>
  <c r="G98" i="48" s="1"/>
  <c r="AZ51" i="48"/>
  <c r="AX51" i="48"/>
  <c r="BA51" i="48" s="1"/>
  <c r="AW51" i="48"/>
  <c r="AM51" i="48"/>
  <c r="BN51" i="48" s="1"/>
  <c r="AL51" i="48"/>
  <c r="BI51" i="48" s="1"/>
  <c r="H51" i="48"/>
  <c r="H97" i="48" s="1"/>
  <c r="G51" i="48"/>
  <c r="G97" i="48" s="1"/>
  <c r="AX50" i="48"/>
  <c r="BA50" i="48" s="1"/>
  <c r="AW50" i="48"/>
  <c r="AZ50" i="48" s="1"/>
  <c r="AM50" i="48"/>
  <c r="BO50" i="48" s="1"/>
  <c r="AL50" i="48"/>
  <c r="BG50" i="48" s="1"/>
  <c r="H50" i="48"/>
  <c r="H96" i="48" s="1"/>
  <c r="G50" i="48"/>
  <c r="G96" i="48" s="1"/>
  <c r="BA49" i="48"/>
  <c r="AX49" i="48"/>
  <c r="AW49" i="48"/>
  <c r="AZ49" i="48" s="1"/>
  <c r="AM49" i="48"/>
  <c r="BQ49" i="48" s="1"/>
  <c r="AL49" i="48"/>
  <c r="BG49" i="48" s="1"/>
  <c r="H49" i="48"/>
  <c r="H95" i="48" s="1"/>
  <c r="G49" i="48"/>
  <c r="G95" i="48" s="1"/>
  <c r="AX48" i="48"/>
  <c r="BA48" i="48" s="1"/>
  <c r="AW48" i="48"/>
  <c r="AZ48" i="48" s="1"/>
  <c r="AM48" i="48"/>
  <c r="BO48" i="48" s="1"/>
  <c r="AL48" i="48"/>
  <c r="BG48" i="48" s="1"/>
  <c r="H48" i="48"/>
  <c r="H94" i="48" s="1"/>
  <c r="G48" i="48"/>
  <c r="G94" i="48" s="1"/>
  <c r="AZ47" i="48"/>
  <c r="AX47" i="48"/>
  <c r="BA47" i="48" s="1"/>
  <c r="AW47" i="48"/>
  <c r="AM47" i="48"/>
  <c r="BQ47" i="48" s="1"/>
  <c r="AL47" i="48"/>
  <c r="BG47" i="48" s="1"/>
  <c r="H47" i="48"/>
  <c r="H93" i="48" s="1"/>
  <c r="G47" i="48"/>
  <c r="G93" i="48" s="1"/>
  <c r="AX46" i="48"/>
  <c r="BA46" i="48" s="1"/>
  <c r="AW46" i="48"/>
  <c r="AZ46" i="48" s="1"/>
  <c r="AM46" i="48"/>
  <c r="BO46" i="48" s="1"/>
  <c r="AL46" i="48"/>
  <c r="BG46" i="48" s="1"/>
  <c r="H46" i="48"/>
  <c r="H92" i="48" s="1"/>
  <c r="G46" i="48"/>
  <c r="G92" i="48" s="1"/>
  <c r="BJ45" i="48"/>
  <c r="BI45" i="48"/>
  <c r="BH45" i="48"/>
  <c r="BG45" i="48"/>
  <c r="BF45" i="48"/>
  <c r="BE45" i="48"/>
  <c r="BD45" i="48"/>
  <c r="BC45" i="48"/>
  <c r="AZ45" i="48"/>
  <c r="AX45" i="48"/>
  <c r="BA45" i="48" s="1"/>
  <c r="AW45" i="48"/>
  <c r="AR45" i="48"/>
  <c r="AQ45" i="48" s="1"/>
  <c r="AP45" i="48" s="1"/>
  <c r="AM45" i="48"/>
  <c r="BQ45" i="48" s="1"/>
  <c r="H45" i="48"/>
  <c r="H91" i="48" s="1"/>
  <c r="G45" i="48"/>
  <c r="G91" i="48" s="1"/>
  <c r="BR44" i="48"/>
  <c r="BJ44" i="48"/>
  <c r="BI44" i="48"/>
  <c r="BH44" i="48"/>
  <c r="BG44" i="48"/>
  <c r="BF44" i="48"/>
  <c r="BE44" i="48"/>
  <c r="BD44" i="48"/>
  <c r="BC44" i="48"/>
  <c r="BA44" i="48"/>
  <c r="AX44" i="48"/>
  <c r="AW44" i="48"/>
  <c r="AZ44" i="48" s="1"/>
  <c r="AR44" i="48"/>
  <c r="AQ44" i="48" s="1"/>
  <c r="AP44" i="48" s="1"/>
  <c r="AM44" i="48"/>
  <c r="BQ44" i="48" s="1"/>
  <c r="H44" i="48"/>
  <c r="H90" i="48" s="1"/>
  <c r="G44" i="48"/>
  <c r="G90" i="48" s="1"/>
  <c r="BJ43" i="48"/>
  <c r="BI43" i="48"/>
  <c r="BH43" i="48"/>
  <c r="BG43" i="48"/>
  <c r="BF43" i="48"/>
  <c r="BE43" i="48"/>
  <c r="BD43" i="48"/>
  <c r="BC43" i="48"/>
  <c r="AX43" i="48"/>
  <c r="BA43" i="48" s="1"/>
  <c r="AW43" i="48"/>
  <c r="AZ43" i="48" s="1"/>
  <c r="AR43" i="48"/>
  <c r="AQ43" i="48" s="1"/>
  <c r="AP43" i="48" s="1"/>
  <c r="AM43" i="48"/>
  <c r="BP43" i="48" s="1"/>
  <c r="H43" i="48"/>
  <c r="H89" i="48" s="1"/>
  <c r="G43" i="48"/>
  <c r="G89" i="48" s="1"/>
  <c r="BM42" i="48"/>
  <c r="BJ42" i="48"/>
  <c r="BI42" i="48"/>
  <c r="BH42" i="48"/>
  <c r="BG42" i="48"/>
  <c r="BF42" i="48"/>
  <c r="BE42" i="48"/>
  <c r="BD42" i="48"/>
  <c r="BC42" i="48"/>
  <c r="AZ42" i="48"/>
  <c r="AX42" i="48"/>
  <c r="BA42" i="48" s="1"/>
  <c r="AW42" i="48"/>
  <c r="AR42" i="48"/>
  <c r="AQ42" i="48" s="1"/>
  <c r="AP42" i="48" s="1"/>
  <c r="AM42" i="48"/>
  <c r="BP42" i="48" s="1"/>
  <c r="H42" i="48"/>
  <c r="H88" i="48" s="1"/>
  <c r="G42" i="48"/>
  <c r="G88" i="48" s="1"/>
  <c r="BR41" i="48"/>
  <c r="BQ41" i="48"/>
  <c r="BJ41" i="48"/>
  <c r="BI41" i="48"/>
  <c r="BH41" i="48"/>
  <c r="BG41" i="48"/>
  <c r="BF41" i="48"/>
  <c r="BE41" i="48"/>
  <c r="BD41" i="48"/>
  <c r="BC41" i="48"/>
  <c r="BA41" i="48"/>
  <c r="AZ41" i="48"/>
  <c r="AX41" i="48"/>
  <c r="AW41" i="48"/>
  <c r="AV41" i="48"/>
  <c r="AU41" i="48" s="1"/>
  <c r="AT41" i="48" s="1"/>
  <c r="AR41" i="48"/>
  <c r="AQ41" i="48" s="1"/>
  <c r="AP41" i="48" s="1"/>
  <c r="AM41" i="48"/>
  <c r="BP41" i="48" s="1"/>
  <c r="H41" i="48"/>
  <c r="H87" i="48" s="1"/>
  <c r="G41" i="48"/>
  <c r="G87" i="48" s="1"/>
  <c r="BR40" i="48"/>
  <c r="BK40" i="48"/>
  <c r="BJ40" i="48"/>
  <c r="BI40" i="48"/>
  <c r="BH40" i="48"/>
  <c r="BG40" i="48"/>
  <c r="BF40" i="48"/>
  <c r="BE40" i="48"/>
  <c r="BD40" i="48"/>
  <c r="BC40" i="48"/>
  <c r="BA40" i="48"/>
  <c r="AX40" i="48"/>
  <c r="AW40" i="48"/>
  <c r="AZ40" i="48" s="1"/>
  <c r="AV40" i="48"/>
  <c r="AU40" i="48" s="1"/>
  <c r="AT40" i="48" s="1"/>
  <c r="AR40" i="48"/>
  <c r="AQ40" i="48" s="1"/>
  <c r="AP40" i="48" s="1"/>
  <c r="AM40" i="48"/>
  <c r="BQ40" i="48" s="1"/>
  <c r="H40" i="48"/>
  <c r="H86" i="48" s="1"/>
  <c r="G40" i="48"/>
  <c r="G86" i="48" s="1"/>
  <c r="BJ39" i="48"/>
  <c r="BI39" i="48"/>
  <c r="BH39" i="48"/>
  <c r="BG39" i="48"/>
  <c r="BF39" i="48"/>
  <c r="BE39" i="48"/>
  <c r="BD39" i="48"/>
  <c r="BC39" i="48"/>
  <c r="AX39" i="48"/>
  <c r="BA39" i="48" s="1"/>
  <c r="AW39" i="48"/>
  <c r="AZ39" i="48" s="1"/>
  <c r="AR39" i="48"/>
  <c r="AQ39" i="48" s="1"/>
  <c r="AP39" i="48" s="1"/>
  <c r="AM39" i="48"/>
  <c r="H39" i="48"/>
  <c r="H85" i="48" s="1"/>
  <c r="G39" i="48"/>
  <c r="G85" i="48" s="1"/>
  <c r="BM38" i="48"/>
  <c r="BJ38" i="48"/>
  <c r="BI38" i="48"/>
  <c r="BH38" i="48"/>
  <c r="BG38" i="48"/>
  <c r="BF38" i="48"/>
  <c r="BE38" i="48"/>
  <c r="BD38" i="48"/>
  <c r="BC38" i="48"/>
  <c r="AZ38" i="48"/>
  <c r="AX38" i="48"/>
  <c r="BA38" i="48" s="1"/>
  <c r="AW38" i="48"/>
  <c r="AR38" i="48"/>
  <c r="AQ38" i="48" s="1"/>
  <c r="AP38" i="48" s="1"/>
  <c r="AM38" i="48"/>
  <c r="BP38" i="48" s="1"/>
  <c r="H38" i="48"/>
  <c r="H84" i="48" s="1"/>
  <c r="G38" i="48"/>
  <c r="G84" i="48" s="1"/>
  <c r="AA35" i="48"/>
  <c r="X35" i="48"/>
  <c r="U35" i="48"/>
  <c r="L35" i="48"/>
  <c r="G35" i="48"/>
  <c r="AD34" i="48"/>
  <c r="L34" i="48"/>
  <c r="G34" i="48"/>
  <c r="F29" i="48"/>
  <c r="H29" i="48" s="1"/>
  <c r="L26" i="48"/>
  <c r="L25" i="48"/>
  <c r="AM21" i="48"/>
  <c r="BK21" i="48" s="1"/>
  <c r="AL21" i="48"/>
  <c r="BD21" i="48" s="1"/>
  <c r="H21" i="48"/>
  <c r="H83" i="48" s="1"/>
  <c r="G21" i="48"/>
  <c r="G83" i="48" s="1"/>
  <c r="AM20" i="48"/>
  <c r="BQ20" i="48" s="1"/>
  <c r="AL20" i="48"/>
  <c r="BJ20" i="48" s="1"/>
  <c r="H20" i="48"/>
  <c r="H82" i="48" s="1"/>
  <c r="G20" i="48"/>
  <c r="G82" i="48" s="1"/>
  <c r="AM19" i="48"/>
  <c r="BP19" i="48" s="1"/>
  <c r="AL19" i="48"/>
  <c r="BH19" i="48" s="1"/>
  <c r="H19" i="48"/>
  <c r="H81" i="48" s="1"/>
  <c r="G19" i="48"/>
  <c r="G81" i="48" s="1"/>
  <c r="AM18" i="48"/>
  <c r="AL18" i="48"/>
  <c r="BG18" i="48" s="1"/>
  <c r="H18" i="48"/>
  <c r="H80" i="48" s="1"/>
  <c r="G18" i="48"/>
  <c r="G80" i="48" s="1"/>
  <c r="AM17" i="48"/>
  <c r="BP17" i="48" s="1"/>
  <c r="AL17" i="48"/>
  <c r="BJ17" i="48" s="1"/>
  <c r="H17" i="48"/>
  <c r="H79" i="48" s="1"/>
  <c r="G17" i="48"/>
  <c r="G79" i="48" s="1"/>
  <c r="AM16" i="48"/>
  <c r="BP16" i="48" s="1"/>
  <c r="AL16" i="48"/>
  <c r="BJ16" i="48" s="1"/>
  <c r="H16" i="48"/>
  <c r="H78" i="48" s="1"/>
  <c r="G16" i="48"/>
  <c r="G78" i="48" s="1"/>
  <c r="AM15" i="48"/>
  <c r="BP15" i="48" s="1"/>
  <c r="AL15" i="48"/>
  <c r="BJ15" i="48" s="1"/>
  <c r="H15" i="48"/>
  <c r="H77" i="48" s="1"/>
  <c r="G15" i="48"/>
  <c r="G77" i="48" s="1"/>
  <c r="AM14" i="48"/>
  <c r="BL14" i="48" s="1"/>
  <c r="AL14" i="48"/>
  <c r="BJ14" i="48" s="1"/>
  <c r="H14" i="48"/>
  <c r="H76" i="48" s="1"/>
  <c r="G14" i="48"/>
  <c r="G76" i="48" s="1"/>
  <c r="AM13" i="48"/>
  <c r="BL13" i="48" s="1"/>
  <c r="AL13" i="48"/>
  <c r="BH13" i="48" s="1"/>
  <c r="H13" i="48"/>
  <c r="H75" i="48" s="1"/>
  <c r="G13" i="48"/>
  <c r="G75" i="48" s="1"/>
  <c r="AM12" i="48"/>
  <c r="BR12" i="48" s="1"/>
  <c r="AL12" i="48"/>
  <c r="BH12" i="48" s="1"/>
  <c r="H12" i="48"/>
  <c r="H74" i="48" s="1"/>
  <c r="G12" i="48"/>
  <c r="G74" i="48" s="1"/>
  <c r="AM11" i="48"/>
  <c r="BO11" i="48" s="1"/>
  <c r="AL11" i="48"/>
  <c r="H11" i="48"/>
  <c r="H73" i="48" s="1"/>
  <c r="G11" i="48"/>
  <c r="G73" i="48" s="1"/>
  <c r="AM10" i="48"/>
  <c r="BQ10" i="48" s="1"/>
  <c r="AL10" i="48"/>
  <c r="BJ10" i="48" s="1"/>
  <c r="H10" i="48"/>
  <c r="H72" i="48" s="1"/>
  <c r="G10" i="48"/>
  <c r="G72" i="48" s="1"/>
  <c r="AM9" i="48"/>
  <c r="BO9" i="48" s="1"/>
  <c r="AL9" i="48"/>
  <c r="BJ9" i="48" s="1"/>
  <c r="H9" i="48"/>
  <c r="H71" i="48" s="1"/>
  <c r="G9" i="48"/>
  <c r="G71" i="48" s="1"/>
  <c r="AM8" i="48"/>
  <c r="BO8" i="48" s="1"/>
  <c r="AL8" i="48"/>
  <c r="BJ8" i="48" s="1"/>
  <c r="H8" i="48"/>
  <c r="H70" i="48" s="1"/>
  <c r="G8" i="48"/>
  <c r="G70" i="48" s="1"/>
  <c r="AM7" i="48"/>
  <c r="BO7" i="48" s="1"/>
  <c r="AL7" i="48"/>
  <c r="BJ7" i="48" s="1"/>
  <c r="H7" i="48"/>
  <c r="H69" i="48" s="1"/>
  <c r="G7" i="48"/>
  <c r="G69" i="48" s="1"/>
  <c r="AM6" i="48"/>
  <c r="BO6" i="48" s="1"/>
  <c r="AL6" i="48"/>
  <c r="BJ6" i="48" s="1"/>
  <c r="H6" i="48"/>
  <c r="H68" i="48" s="1"/>
  <c r="G6" i="48"/>
  <c r="G68" i="48" s="1"/>
  <c r="K99" i="47"/>
  <c r="I99" i="47"/>
  <c r="F99" i="47"/>
  <c r="N99" i="47" s="1"/>
  <c r="K98" i="47"/>
  <c r="I98" i="47"/>
  <c r="F98" i="47"/>
  <c r="N98" i="47" s="1"/>
  <c r="K97" i="47"/>
  <c r="I97" i="47"/>
  <c r="F97" i="47"/>
  <c r="N97" i="47" s="1"/>
  <c r="K96" i="47"/>
  <c r="I96" i="47"/>
  <c r="F96" i="47"/>
  <c r="N96" i="47" s="1"/>
  <c r="K95" i="47"/>
  <c r="I95" i="47"/>
  <c r="F95" i="47"/>
  <c r="N95" i="47" s="1"/>
  <c r="K94" i="47"/>
  <c r="I94" i="47"/>
  <c r="F94" i="47"/>
  <c r="N94" i="47" s="1"/>
  <c r="K93" i="47"/>
  <c r="I93" i="47"/>
  <c r="F93" i="47"/>
  <c r="N93" i="47" s="1"/>
  <c r="K92" i="47"/>
  <c r="I92" i="47"/>
  <c r="F92" i="47"/>
  <c r="N92" i="47" s="1"/>
  <c r="K91" i="47"/>
  <c r="I91" i="47"/>
  <c r="F91" i="47"/>
  <c r="N91" i="47" s="1"/>
  <c r="K90" i="47"/>
  <c r="I90" i="47"/>
  <c r="F90" i="47"/>
  <c r="N90" i="47" s="1"/>
  <c r="K89" i="47"/>
  <c r="I89" i="47"/>
  <c r="F89" i="47"/>
  <c r="N89" i="47" s="1"/>
  <c r="K88" i="47"/>
  <c r="I88" i="47"/>
  <c r="F88" i="47"/>
  <c r="N88" i="47" s="1"/>
  <c r="K87" i="47"/>
  <c r="I87" i="47"/>
  <c r="F87" i="47"/>
  <c r="N87" i="47" s="1"/>
  <c r="K86" i="47"/>
  <c r="I86" i="47"/>
  <c r="F86" i="47"/>
  <c r="N86" i="47" s="1"/>
  <c r="K85" i="47"/>
  <c r="I85" i="47"/>
  <c r="F85" i="47"/>
  <c r="N85" i="47" s="1"/>
  <c r="K84" i="47"/>
  <c r="I84" i="47"/>
  <c r="F84" i="47"/>
  <c r="N84" i="47" s="1"/>
  <c r="K83" i="47"/>
  <c r="F83" i="47"/>
  <c r="N83" i="47" s="1"/>
  <c r="K82" i="47"/>
  <c r="F82" i="47"/>
  <c r="N82" i="47" s="1"/>
  <c r="K81" i="47"/>
  <c r="F81" i="47"/>
  <c r="N81" i="47" s="1"/>
  <c r="K80" i="47"/>
  <c r="F80" i="47"/>
  <c r="N80" i="47" s="1"/>
  <c r="K79" i="47"/>
  <c r="F79" i="47"/>
  <c r="N79" i="47" s="1"/>
  <c r="K78" i="47"/>
  <c r="F78" i="47"/>
  <c r="N78" i="47" s="1"/>
  <c r="K77" i="47"/>
  <c r="F77" i="47"/>
  <c r="N77" i="47" s="1"/>
  <c r="K76" i="47"/>
  <c r="F76" i="47"/>
  <c r="N76" i="47" s="1"/>
  <c r="K75" i="47"/>
  <c r="F75" i="47"/>
  <c r="N75" i="47" s="1"/>
  <c r="K74" i="47"/>
  <c r="F57" i="47" s="1"/>
  <c r="F74" i="47"/>
  <c r="N74" i="47" s="1"/>
  <c r="K73" i="47"/>
  <c r="F73" i="47"/>
  <c r="N73" i="47" s="1"/>
  <c r="K72" i="47"/>
  <c r="F72" i="47"/>
  <c r="N72" i="47" s="1"/>
  <c r="K71" i="47"/>
  <c r="F71" i="47"/>
  <c r="N71" i="47" s="1"/>
  <c r="K70" i="47"/>
  <c r="F70" i="47"/>
  <c r="N70" i="47" s="1"/>
  <c r="K69" i="47"/>
  <c r="F69" i="47"/>
  <c r="N69" i="47" s="1"/>
  <c r="K68" i="47"/>
  <c r="N32" i="47" s="1"/>
  <c r="F68" i="47"/>
  <c r="L64" i="47"/>
  <c r="L63" i="47"/>
  <c r="L62" i="47"/>
  <c r="L61" i="47"/>
  <c r="L60" i="47"/>
  <c r="L59" i="47"/>
  <c r="L58" i="47"/>
  <c r="L57" i="47"/>
  <c r="AX53" i="47"/>
  <c r="BA53" i="47" s="1"/>
  <c r="AW53" i="47"/>
  <c r="AZ53" i="47" s="1"/>
  <c r="AM53" i="47"/>
  <c r="AL53" i="47"/>
  <c r="BC53" i="47" s="1"/>
  <c r="H53" i="47"/>
  <c r="H99" i="47" s="1"/>
  <c r="G53" i="47"/>
  <c r="G99" i="47" s="1"/>
  <c r="AX52" i="47"/>
  <c r="BA52" i="47" s="1"/>
  <c r="AW52" i="47"/>
  <c r="AZ52" i="47" s="1"/>
  <c r="AM52" i="47"/>
  <c r="BQ52" i="47" s="1"/>
  <c r="AL52" i="47"/>
  <c r="AR52" i="47" s="1"/>
  <c r="AQ52" i="47" s="1"/>
  <c r="AP52" i="47" s="1"/>
  <c r="H52" i="47"/>
  <c r="H98" i="47" s="1"/>
  <c r="G52" i="47"/>
  <c r="G98" i="47" s="1"/>
  <c r="AX51" i="47"/>
  <c r="BA51" i="47" s="1"/>
  <c r="AW51" i="47"/>
  <c r="AZ51" i="47" s="1"/>
  <c r="AM51" i="47"/>
  <c r="AL51" i="47"/>
  <c r="BG51" i="47" s="1"/>
  <c r="H51" i="47"/>
  <c r="H97" i="47" s="1"/>
  <c r="G51" i="47"/>
  <c r="G97" i="47" s="1"/>
  <c r="BA50" i="47"/>
  <c r="AX50" i="47"/>
  <c r="AW50" i="47"/>
  <c r="AZ50" i="47" s="1"/>
  <c r="AM50" i="47"/>
  <c r="BQ50" i="47" s="1"/>
  <c r="AL50" i="47"/>
  <c r="BJ50" i="47" s="1"/>
  <c r="H50" i="47"/>
  <c r="H96" i="47" s="1"/>
  <c r="G50" i="47"/>
  <c r="G96" i="47" s="1"/>
  <c r="AZ49" i="47"/>
  <c r="AX49" i="47"/>
  <c r="BA49" i="47" s="1"/>
  <c r="AW49" i="47"/>
  <c r="AM49" i="47"/>
  <c r="AL49" i="47"/>
  <c r="BG49" i="47" s="1"/>
  <c r="H49" i="47"/>
  <c r="H95" i="47" s="1"/>
  <c r="G49" i="47"/>
  <c r="G95" i="47" s="1"/>
  <c r="AX48" i="47"/>
  <c r="BA48" i="47" s="1"/>
  <c r="AW48" i="47"/>
  <c r="AZ48" i="47" s="1"/>
  <c r="AM48" i="47"/>
  <c r="BQ48" i="47" s="1"/>
  <c r="AL48" i="47"/>
  <c r="BJ48" i="47" s="1"/>
  <c r="H48" i="47"/>
  <c r="H94" i="47" s="1"/>
  <c r="G48" i="47"/>
  <c r="G94" i="47" s="1"/>
  <c r="AX47" i="47"/>
  <c r="BA47" i="47" s="1"/>
  <c r="AW47" i="47"/>
  <c r="AZ47" i="47" s="1"/>
  <c r="AM47" i="47"/>
  <c r="AL47" i="47"/>
  <c r="BG47" i="47" s="1"/>
  <c r="H47" i="47"/>
  <c r="H93" i="47" s="1"/>
  <c r="G47" i="47"/>
  <c r="G93" i="47" s="1"/>
  <c r="BA46" i="47"/>
  <c r="AX46" i="47"/>
  <c r="AW46" i="47"/>
  <c r="AZ46" i="47" s="1"/>
  <c r="AM46" i="47"/>
  <c r="BQ46" i="47" s="1"/>
  <c r="AL46" i="47"/>
  <c r="BJ46" i="47" s="1"/>
  <c r="H46" i="47"/>
  <c r="H92" i="47" s="1"/>
  <c r="G46" i="47"/>
  <c r="G92" i="47" s="1"/>
  <c r="BP45" i="47"/>
  <c r="BM45" i="47"/>
  <c r="BJ45" i="47"/>
  <c r="BI45" i="47"/>
  <c r="BH45" i="47"/>
  <c r="BG45" i="47"/>
  <c r="BF45" i="47"/>
  <c r="BE45" i="47"/>
  <c r="BD45" i="47"/>
  <c r="BC45" i="47"/>
  <c r="AX45" i="47"/>
  <c r="BA45" i="47" s="1"/>
  <c r="AW45" i="47"/>
  <c r="AZ45" i="47" s="1"/>
  <c r="AR45" i="47"/>
  <c r="AQ45" i="47" s="1"/>
  <c r="AP45" i="47" s="1"/>
  <c r="AM45" i="47"/>
  <c r="H45" i="47"/>
  <c r="H91" i="47" s="1"/>
  <c r="G45" i="47"/>
  <c r="G91" i="47" s="1"/>
  <c r="BR44" i="47"/>
  <c r="BQ44" i="47"/>
  <c r="BM44" i="47"/>
  <c r="BJ44" i="47"/>
  <c r="BI44" i="47"/>
  <c r="BH44" i="47"/>
  <c r="BG44" i="47"/>
  <c r="BF44" i="47"/>
  <c r="BE44" i="47"/>
  <c r="BD44" i="47"/>
  <c r="BC44" i="47"/>
  <c r="BA44" i="47"/>
  <c r="AX44" i="47"/>
  <c r="AW44" i="47"/>
  <c r="AZ44" i="47" s="1"/>
  <c r="AV44" i="47"/>
  <c r="AU44" i="47" s="1"/>
  <c r="AT44" i="47" s="1"/>
  <c r="AR44" i="47"/>
  <c r="AQ44" i="47" s="1"/>
  <c r="AP44" i="47" s="1"/>
  <c r="AM44" i="47"/>
  <c r="BP44" i="47" s="1"/>
  <c r="H44" i="47"/>
  <c r="H90" i="47" s="1"/>
  <c r="G44" i="47"/>
  <c r="G90" i="47" s="1"/>
  <c r="BR43" i="47"/>
  <c r="BN43" i="47"/>
  <c r="BK43" i="47"/>
  <c r="BJ43" i="47"/>
  <c r="BI43" i="47"/>
  <c r="BH43" i="47"/>
  <c r="BG43" i="47"/>
  <c r="BF43" i="47"/>
  <c r="BE43" i="47"/>
  <c r="BD43" i="47"/>
  <c r="BC43" i="47"/>
  <c r="BA43" i="47"/>
  <c r="AX43" i="47"/>
  <c r="AW43" i="47"/>
  <c r="AZ43" i="47" s="1"/>
  <c r="AV43" i="47"/>
  <c r="AU43" i="47" s="1"/>
  <c r="AT43" i="47" s="1"/>
  <c r="AR43" i="47"/>
  <c r="AQ43" i="47" s="1"/>
  <c r="AP43" i="47" s="1"/>
  <c r="AM43" i="47"/>
  <c r="BQ43" i="47" s="1"/>
  <c r="H43" i="47"/>
  <c r="H89" i="47" s="1"/>
  <c r="G43" i="47"/>
  <c r="G89" i="47" s="1"/>
  <c r="BO42" i="47"/>
  <c r="BJ42" i="47"/>
  <c r="BI42" i="47"/>
  <c r="BH42" i="47"/>
  <c r="BG42" i="47"/>
  <c r="BF42" i="47"/>
  <c r="BE42" i="47"/>
  <c r="BD42" i="47"/>
  <c r="BC42" i="47"/>
  <c r="AX42" i="47"/>
  <c r="BA42" i="47" s="1"/>
  <c r="AW42" i="47"/>
  <c r="AZ42" i="47" s="1"/>
  <c r="AR42" i="47"/>
  <c r="AQ42" i="47" s="1"/>
  <c r="AP42" i="47" s="1"/>
  <c r="AM42" i="47"/>
  <c r="BL42" i="47" s="1"/>
  <c r="H42" i="47"/>
  <c r="H88" i="47" s="1"/>
  <c r="G42" i="47"/>
  <c r="G88" i="47" s="1"/>
  <c r="BL41" i="47"/>
  <c r="BJ41" i="47"/>
  <c r="BI41" i="47"/>
  <c r="BH41" i="47"/>
  <c r="BG41" i="47"/>
  <c r="BF41" i="47"/>
  <c r="BE41" i="47"/>
  <c r="BD41" i="47"/>
  <c r="BC41" i="47"/>
  <c r="AZ41" i="47"/>
  <c r="AX41" i="47"/>
  <c r="BA41" i="47" s="1"/>
  <c r="AW41" i="47"/>
  <c r="AR41" i="47"/>
  <c r="AQ41" i="47" s="1"/>
  <c r="AP41" i="47" s="1"/>
  <c r="AM41" i="47"/>
  <c r="BP41" i="47" s="1"/>
  <c r="H41" i="47"/>
  <c r="H87" i="47" s="1"/>
  <c r="G41" i="47"/>
  <c r="G87" i="47" s="1"/>
  <c r="BR40" i="47"/>
  <c r="BQ40" i="47"/>
  <c r="BJ40" i="47"/>
  <c r="BI40" i="47"/>
  <c r="BH40" i="47"/>
  <c r="BG40" i="47"/>
  <c r="BF40" i="47"/>
  <c r="BE40" i="47"/>
  <c r="BD40" i="47"/>
  <c r="BC40" i="47"/>
  <c r="BA40" i="47"/>
  <c r="AZ40" i="47"/>
  <c r="AX40" i="47"/>
  <c r="AW40" i="47"/>
  <c r="AV40" i="47"/>
  <c r="AU40" i="47" s="1"/>
  <c r="AT40" i="47" s="1"/>
  <c r="AR40" i="47"/>
  <c r="AQ40" i="47" s="1"/>
  <c r="AP40" i="47" s="1"/>
  <c r="AM40" i="47"/>
  <c r="BP40" i="47" s="1"/>
  <c r="H40" i="47"/>
  <c r="H86" i="47" s="1"/>
  <c r="G40" i="47"/>
  <c r="G86" i="47" s="1"/>
  <c r="BR39" i="47"/>
  <c r="BK39" i="47"/>
  <c r="BJ39" i="47"/>
  <c r="BI39" i="47"/>
  <c r="BH39" i="47"/>
  <c r="BG39" i="47"/>
  <c r="BF39" i="47"/>
  <c r="BE39" i="47"/>
  <c r="BD39" i="47"/>
  <c r="BC39" i="47"/>
  <c r="BA39" i="47"/>
  <c r="AX39" i="47"/>
  <c r="AW39" i="47"/>
  <c r="AZ39" i="47" s="1"/>
  <c r="AV39" i="47"/>
  <c r="AU39" i="47" s="1"/>
  <c r="AT39" i="47" s="1"/>
  <c r="AR39" i="47"/>
  <c r="AQ39" i="47" s="1"/>
  <c r="AP39" i="47" s="1"/>
  <c r="AM39" i="47"/>
  <c r="BQ39" i="47" s="1"/>
  <c r="H39" i="47"/>
  <c r="H85" i="47" s="1"/>
  <c r="G39" i="47"/>
  <c r="G85" i="47" s="1"/>
  <c r="BJ38" i="47"/>
  <c r="BI38" i="47"/>
  <c r="BH38" i="47"/>
  <c r="BG38" i="47"/>
  <c r="BF38" i="47"/>
  <c r="BE38" i="47"/>
  <c r="BD38" i="47"/>
  <c r="BC38" i="47"/>
  <c r="AX38" i="47"/>
  <c r="BA38" i="47" s="1"/>
  <c r="AW38" i="47"/>
  <c r="AZ38" i="47" s="1"/>
  <c r="AR38" i="47"/>
  <c r="AQ38" i="47" s="1"/>
  <c r="AP38" i="47" s="1"/>
  <c r="AM38" i="47"/>
  <c r="BL38" i="47" s="1"/>
  <c r="H38" i="47"/>
  <c r="H84" i="47" s="1"/>
  <c r="G38" i="47"/>
  <c r="G84" i="47" s="1"/>
  <c r="AA35" i="47"/>
  <c r="X35" i="47"/>
  <c r="U35" i="47"/>
  <c r="L35" i="47"/>
  <c r="G35" i="47"/>
  <c r="AD34" i="47"/>
  <c r="L34" i="47"/>
  <c r="G34" i="47"/>
  <c r="N31" i="47"/>
  <c r="L26" i="47"/>
  <c r="L25" i="47"/>
  <c r="AM21" i="47"/>
  <c r="AL21" i="47"/>
  <c r="BG21" i="47" s="1"/>
  <c r="H21" i="47"/>
  <c r="H83" i="47" s="1"/>
  <c r="G21" i="47"/>
  <c r="G83" i="47" s="1"/>
  <c r="AM20" i="47"/>
  <c r="BR20" i="47" s="1"/>
  <c r="AL20" i="47"/>
  <c r="H20" i="47"/>
  <c r="H82" i="47" s="1"/>
  <c r="G20" i="47"/>
  <c r="G82" i="47" s="1"/>
  <c r="H81" i="47"/>
  <c r="G81" i="47"/>
  <c r="H80" i="47"/>
  <c r="G80" i="47"/>
  <c r="AM17" i="47"/>
  <c r="BO17" i="47" s="1"/>
  <c r="AL17" i="47"/>
  <c r="BG17" i="47" s="1"/>
  <c r="H79" i="47"/>
  <c r="G79" i="47"/>
  <c r="AM16" i="47"/>
  <c r="AL16" i="47"/>
  <c r="BJ16" i="47" s="1"/>
  <c r="H78" i="47"/>
  <c r="G78" i="47"/>
  <c r="AM15" i="47"/>
  <c r="BO15" i="47" s="1"/>
  <c r="AL15" i="47"/>
  <c r="BJ15" i="47" s="1"/>
  <c r="H77" i="47"/>
  <c r="G77" i="47"/>
  <c r="AM14" i="47"/>
  <c r="BO14" i="47" s="1"/>
  <c r="AL14" i="47"/>
  <c r="BJ14" i="47" s="1"/>
  <c r="H76" i="47"/>
  <c r="G76" i="47"/>
  <c r="BO13" i="47"/>
  <c r="BJ13" i="47"/>
  <c r="H75" i="47"/>
  <c r="G75" i="47"/>
  <c r="BO12" i="47"/>
  <c r="BJ12" i="47"/>
  <c r="H74" i="47"/>
  <c r="G74" i="47"/>
  <c r="AM11" i="47"/>
  <c r="BR11" i="47" s="1"/>
  <c r="AL11" i="47"/>
  <c r="BJ11" i="47" s="1"/>
  <c r="H73" i="47"/>
  <c r="G73" i="47"/>
  <c r="AM10" i="47"/>
  <c r="AL10" i="47"/>
  <c r="H72" i="47"/>
  <c r="G72" i="47"/>
  <c r="H71" i="47"/>
  <c r="G71" i="47"/>
  <c r="AM8" i="47"/>
  <c r="BR8" i="47" s="1"/>
  <c r="AL8" i="47"/>
  <c r="BJ8" i="47" s="1"/>
  <c r="H70" i="47"/>
  <c r="G70" i="47"/>
  <c r="H69" i="47"/>
  <c r="G69" i="47"/>
  <c r="AM6" i="47"/>
  <c r="BR6" i="47" s="1"/>
  <c r="AL6" i="47"/>
  <c r="BJ6" i="47" s="1"/>
  <c r="H68" i="47"/>
  <c r="G68" i="47"/>
  <c r="AA32" i="52" l="1"/>
  <c r="O31" i="52"/>
  <c r="P31" i="52" s="1"/>
  <c r="Q31" i="52" s="1"/>
  <c r="R31" i="52" s="1"/>
  <c r="S31" i="52" s="1"/>
  <c r="T31" i="52" s="1"/>
  <c r="V31" i="52" s="1"/>
  <c r="X31" i="52" s="1"/>
  <c r="Z31" i="52" s="1"/>
  <c r="AA31" i="52"/>
  <c r="L70" i="58"/>
  <c r="E70" i="58" s="1"/>
  <c r="J75" i="59"/>
  <c r="Q13" i="59" s="1"/>
  <c r="J77" i="59"/>
  <c r="Q15" i="59" s="1"/>
  <c r="J74" i="59"/>
  <c r="Q12" i="59" s="1"/>
  <c r="J80" i="59"/>
  <c r="Q18" i="59" s="1"/>
  <c r="L80" i="59"/>
  <c r="L77" i="59"/>
  <c r="N77" i="59"/>
  <c r="J71" i="59"/>
  <c r="Q9" i="59" s="1"/>
  <c r="J72" i="59"/>
  <c r="Q10" i="59" s="1"/>
  <c r="J70" i="59"/>
  <c r="Q8" i="59" s="1"/>
  <c r="J73" i="59"/>
  <c r="Q11" i="59" s="1"/>
  <c r="L73" i="59"/>
  <c r="L72" i="59"/>
  <c r="N72" i="59"/>
  <c r="L69" i="59"/>
  <c r="E69" i="59" s="1"/>
  <c r="J68" i="59"/>
  <c r="Q6" i="59" s="1"/>
  <c r="J69" i="59"/>
  <c r="Q7" i="59" s="1"/>
  <c r="N69" i="59"/>
  <c r="L68" i="59"/>
  <c r="E68" i="59" s="1"/>
  <c r="N68" i="59"/>
  <c r="F30" i="48"/>
  <c r="F61" i="48"/>
  <c r="M25" i="48"/>
  <c r="AA25" i="48" s="1"/>
  <c r="F31" i="48"/>
  <c r="F32" i="48"/>
  <c r="M31" i="48"/>
  <c r="F57" i="48"/>
  <c r="I57" i="48" s="1"/>
  <c r="M26" i="48"/>
  <c r="U26" i="48" s="1"/>
  <c r="W26" i="48" s="1"/>
  <c r="Y26" i="48" s="1"/>
  <c r="M32" i="48"/>
  <c r="M27" i="48"/>
  <c r="N32" i="48"/>
  <c r="F64" i="48"/>
  <c r="H64" i="48" s="1"/>
  <c r="N27" i="48"/>
  <c r="M64" i="48"/>
  <c r="N28" i="48"/>
  <c r="M59" i="48"/>
  <c r="U59" i="48" s="1"/>
  <c r="W59" i="48" s="1"/>
  <c r="Y59" i="48" s="1"/>
  <c r="H26" i="50"/>
  <c r="H25" i="50"/>
  <c r="G32" i="50"/>
  <c r="I32" i="50"/>
  <c r="H26" i="53"/>
  <c r="I26" i="53"/>
  <c r="G25" i="53"/>
  <c r="G32" i="53"/>
  <c r="I30" i="53"/>
  <c r="O29" i="53"/>
  <c r="P29" i="53" s="1"/>
  <c r="Q29" i="53" s="1"/>
  <c r="R29" i="53" s="1"/>
  <c r="S29" i="53" s="1"/>
  <c r="T29" i="53" s="1"/>
  <c r="V29" i="53" s="1"/>
  <c r="X29" i="53" s="1"/>
  <c r="Z29" i="53" s="1"/>
  <c r="AA31" i="53"/>
  <c r="U29" i="53"/>
  <c r="W29" i="53" s="1"/>
  <c r="Y29" i="53" s="1"/>
  <c r="U28" i="53"/>
  <c r="W28" i="53" s="1"/>
  <c r="Y28" i="53" s="1"/>
  <c r="V28" i="53"/>
  <c r="X28" i="53" s="1"/>
  <c r="Z28" i="53" s="1"/>
  <c r="H25" i="51"/>
  <c r="H29" i="51"/>
  <c r="AA29" i="51"/>
  <c r="U29" i="51"/>
  <c r="W29" i="51" s="1"/>
  <c r="Y29" i="51" s="1"/>
  <c r="O62" i="51"/>
  <c r="P62" i="51" s="1"/>
  <c r="Q62" i="51" s="1"/>
  <c r="R62" i="51" s="1"/>
  <c r="S62" i="51" s="1"/>
  <c r="T62" i="51" s="1"/>
  <c r="V62" i="51" s="1"/>
  <c r="X62" i="51" s="1"/>
  <c r="Z62" i="51" s="1"/>
  <c r="O31" i="51"/>
  <c r="P31" i="51" s="1"/>
  <c r="Q31" i="51" s="1"/>
  <c r="R31" i="51" s="1"/>
  <c r="S31" i="51" s="1"/>
  <c r="T31" i="51" s="1"/>
  <c r="V31" i="51" s="1"/>
  <c r="X31" i="51" s="1"/>
  <c r="Z31" i="51" s="1"/>
  <c r="AA62" i="51"/>
  <c r="G26" i="51"/>
  <c r="J83" i="60"/>
  <c r="Q21" i="60" s="1"/>
  <c r="J79" i="60"/>
  <c r="Q17" i="60" s="1"/>
  <c r="J81" i="60"/>
  <c r="Q19" i="60" s="1"/>
  <c r="J78" i="60"/>
  <c r="Q16" i="60" s="1"/>
  <c r="J82" i="60"/>
  <c r="Q20" i="60" s="1"/>
  <c r="L83" i="60"/>
  <c r="N83" i="60"/>
  <c r="L79" i="60"/>
  <c r="E79" i="60" s="1"/>
  <c r="N79" i="60"/>
  <c r="L78" i="60"/>
  <c r="E78" i="60" s="1"/>
  <c r="J73" i="60"/>
  <c r="Q11" i="60" s="1"/>
  <c r="J69" i="60"/>
  <c r="Q7" i="60" s="1"/>
  <c r="J75" i="60"/>
  <c r="Q13" i="60" s="1"/>
  <c r="J77" i="60"/>
  <c r="Q15" i="60" s="1"/>
  <c r="L75" i="60"/>
  <c r="E75" i="60" s="1"/>
  <c r="L72" i="60"/>
  <c r="J68" i="60"/>
  <c r="Q6" i="60" s="1"/>
  <c r="L68" i="60"/>
  <c r="N68" i="60"/>
  <c r="BJ10" i="47"/>
  <c r="AR9" i="47"/>
  <c r="AQ9" i="47" s="1"/>
  <c r="AP9" i="47" s="1"/>
  <c r="BR10" i="47"/>
  <c r="AV9" i="47"/>
  <c r="AU9" i="47" s="1"/>
  <c r="AT9" i="47" s="1"/>
  <c r="H31" i="53"/>
  <c r="I31" i="53"/>
  <c r="H28" i="53"/>
  <c r="H32" i="53"/>
  <c r="AA27" i="53"/>
  <c r="U32" i="53"/>
  <c r="W32" i="53" s="1"/>
  <c r="Y32" i="53" s="1"/>
  <c r="U31" i="53"/>
  <c r="W31" i="53" s="1"/>
  <c r="Y31" i="53" s="1"/>
  <c r="O32" i="53"/>
  <c r="P32" i="53" s="1"/>
  <c r="Q32" i="53" s="1"/>
  <c r="R32" i="53" s="1"/>
  <c r="S32" i="53" s="1"/>
  <c r="T32" i="53" s="1"/>
  <c r="V32" i="53" s="1"/>
  <c r="X32" i="53" s="1"/>
  <c r="Z32" i="53" s="1"/>
  <c r="O62" i="53"/>
  <c r="P62" i="53" s="1"/>
  <c r="Q62" i="53" s="1"/>
  <c r="R62" i="53" s="1"/>
  <c r="S62" i="53" s="1"/>
  <c r="T62" i="53" s="1"/>
  <c r="V62" i="53" s="1"/>
  <c r="X62" i="53" s="1"/>
  <c r="Z62" i="53" s="1"/>
  <c r="G27" i="53"/>
  <c r="AA62" i="53"/>
  <c r="H27" i="53"/>
  <c r="U27" i="53"/>
  <c r="W27" i="53" s="1"/>
  <c r="Y27" i="53" s="1"/>
  <c r="I28" i="53"/>
  <c r="H31" i="51"/>
  <c r="H26" i="51"/>
  <c r="O32" i="51"/>
  <c r="P32" i="51" s="1"/>
  <c r="Q32" i="51" s="1"/>
  <c r="R32" i="51" s="1"/>
  <c r="S32" i="51" s="1"/>
  <c r="T32" i="51" s="1"/>
  <c r="V32" i="51" s="1"/>
  <c r="X32" i="51" s="1"/>
  <c r="Z32" i="51" s="1"/>
  <c r="G30" i="51"/>
  <c r="H27" i="51"/>
  <c r="AA32" i="51"/>
  <c r="I27" i="51"/>
  <c r="I30" i="51"/>
  <c r="H26" i="52"/>
  <c r="O62" i="52"/>
  <c r="P62" i="52" s="1"/>
  <c r="Q62" i="52" s="1"/>
  <c r="R62" i="52" s="1"/>
  <c r="S62" i="52" s="1"/>
  <c r="T62" i="52" s="1"/>
  <c r="V62" i="52" s="1"/>
  <c r="X62" i="52" s="1"/>
  <c r="Z62" i="52" s="1"/>
  <c r="AA62" i="52"/>
  <c r="I28" i="52"/>
  <c r="G28" i="52"/>
  <c r="O32" i="52"/>
  <c r="P32" i="52" s="1"/>
  <c r="Q32" i="52" s="1"/>
  <c r="R32" i="52" s="1"/>
  <c r="S32" i="52" s="1"/>
  <c r="T32" i="52" s="1"/>
  <c r="V32" i="52" s="1"/>
  <c r="X32" i="52" s="1"/>
  <c r="Z32" i="52" s="1"/>
  <c r="V30" i="50"/>
  <c r="X30" i="50" s="1"/>
  <c r="Z30" i="50" s="1"/>
  <c r="AA30" i="50"/>
  <c r="H30" i="50"/>
  <c r="G31" i="50"/>
  <c r="I30" i="50"/>
  <c r="I31" i="50"/>
  <c r="G29" i="50"/>
  <c r="H29" i="50"/>
  <c r="U32" i="50"/>
  <c r="W32" i="50" s="1"/>
  <c r="Y32" i="50" s="1"/>
  <c r="O32" i="50"/>
  <c r="P32" i="50" s="1"/>
  <c r="Q32" i="50" s="1"/>
  <c r="R32" i="50" s="1"/>
  <c r="S32" i="50" s="1"/>
  <c r="T32" i="50" s="1"/>
  <c r="V32" i="50" s="1"/>
  <c r="X32" i="50" s="1"/>
  <c r="Z32" i="50" s="1"/>
  <c r="I27" i="50"/>
  <c r="I25" i="50"/>
  <c r="BO16" i="47"/>
  <c r="AV7" i="47"/>
  <c r="AU7" i="47" s="1"/>
  <c r="AT7" i="47" s="1"/>
  <c r="N25" i="47"/>
  <c r="AA28" i="47"/>
  <c r="O30" i="47"/>
  <c r="P30" i="47" s="1"/>
  <c r="Q30" i="47" s="1"/>
  <c r="R30" i="47" s="1"/>
  <c r="S30" i="47" s="1"/>
  <c r="T30" i="47" s="1"/>
  <c r="V30" i="47" s="1"/>
  <c r="X30" i="47" s="1"/>
  <c r="Z30" i="47" s="1"/>
  <c r="G32" i="47"/>
  <c r="M62" i="47"/>
  <c r="U62" i="47" s="1"/>
  <c r="W62" i="47" s="1"/>
  <c r="Y62" i="47" s="1"/>
  <c r="H25" i="47"/>
  <c r="H26" i="47"/>
  <c r="I27" i="47"/>
  <c r="H29" i="47"/>
  <c r="M32" i="47"/>
  <c r="U32" i="47" s="1"/>
  <c r="W32" i="47" s="1"/>
  <c r="Y32" i="47" s="1"/>
  <c r="BO38" i="47"/>
  <c r="BO44" i="48"/>
  <c r="BR45" i="48"/>
  <c r="F58" i="48"/>
  <c r="G58" i="48" s="1"/>
  <c r="M60" i="48"/>
  <c r="AA60" i="48" s="1"/>
  <c r="F62" i="48"/>
  <c r="G62" i="48" s="1"/>
  <c r="F63" i="48"/>
  <c r="I63" i="48" s="1"/>
  <c r="U27" i="47"/>
  <c r="W27" i="47" s="1"/>
  <c r="Y27" i="47" s="1"/>
  <c r="M31" i="47"/>
  <c r="U31" i="47" s="1"/>
  <c r="W31" i="47" s="1"/>
  <c r="Y31" i="47" s="1"/>
  <c r="BK38" i="47"/>
  <c r="BN39" i="47"/>
  <c r="BM40" i="47"/>
  <c r="BM41" i="47"/>
  <c r="BO43" i="47"/>
  <c r="BN44" i="47"/>
  <c r="N25" i="48"/>
  <c r="N26" i="48"/>
  <c r="H28" i="48"/>
  <c r="M29" i="48"/>
  <c r="O29" i="48" s="1"/>
  <c r="P29" i="48" s="1"/>
  <c r="Q29" i="48" s="1"/>
  <c r="R29" i="48" s="1"/>
  <c r="S29" i="48" s="1"/>
  <c r="T29" i="48" s="1"/>
  <c r="V29" i="48" s="1"/>
  <c r="X29" i="48" s="1"/>
  <c r="Z29" i="48" s="1"/>
  <c r="M30" i="48"/>
  <c r="N31" i="48"/>
  <c r="BQ38" i="48"/>
  <c r="BN40" i="48"/>
  <c r="BM41" i="48"/>
  <c r="BQ42" i="48"/>
  <c r="AV44" i="48"/>
  <c r="AU44" i="48" s="1"/>
  <c r="AT44" i="48" s="1"/>
  <c r="BK44" i="48"/>
  <c r="AV45" i="48"/>
  <c r="AU45" i="48" s="1"/>
  <c r="AT45" i="48" s="1"/>
  <c r="M58" i="48"/>
  <c r="U58" i="48" s="1"/>
  <c r="W58" i="48" s="1"/>
  <c r="Y58" i="48" s="1"/>
  <c r="F60" i="48"/>
  <c r="H60" i="48" s="1"/>
  <c r="M62" i="48"/>
  <c r="O62" i="48" s="1"/>
  <c r="P62" i="48" s="1"/>
  <c r="Q62" i="48" s="1"/>
  <c r="R62" i="48" s="1"/>
  <c r="S62" i="48" s="1"/>
  <c r="T62" i="48" s="1"/>
  <c r="V62" i="48" s="1"/>
  <c r="X62" i="48" s="1"/>
  <c r="Z62" i="48" s="1"/>
  <c r="AV38" i="47"/>
  <c r="AU38" i="47" s="1"/>
  <c r="AT38" i="47" s="1"/>
  <c r="BO39" i="47"/>
  <c r="BN40" i="47"/>
  <c r="G27" i="48"/>
  <c r="M28" i="48"/>
  <c r="U28" i="48" s="1"/>
  <c r="W28" i="48" s="1"/>
  <c r="Y28" i="48" s="1"/>
  <c r="N29" i="48"/>
  <c r="N30" i="48"/>
  <c r="BO40" i="48"/>
  <c r="BN41" i="48"/>
  <c r="BN44" i="48"/>
  <c r="BN45" i="48"/>
  <c r="M57" i="48"/>
  <c r="AA57" i="48" s="1"/>
  <c r="F59" i="48"/>
  <c r="G59" i="48" s="1"/>
  <c r="M61" i="48"/>
  <c r="AA61" i="48" s="1"/>
  <c r="H61" i="48"/>
  <c r="U25" i="48"/>
  <c r="W25" i="48" s="1"/>
  <c r="Y25" i="48" s="1"/>
  <c r="I29" i="48"/>
  <c r="I32" i="48"/>
  <c r="I61" i="48"/>
  <c r="G63" i="48"/>
  <c r="U29" i="48"/>
  <c r="W29" i="48" s="1"/>
  <c r="Y29" i="48" s="1"/>
  <c r="U32" i="48"/>
  <c r="W32" i="48" s="1"/>
  <c r="Y32" i="48" s="1"/>
  <c r="AA64" i="48"/>
  <c r="G26" i="48"/>
  <c r="G29" i="48"/>
  <c r="I30" i="48"/>
  <c r="AA63" i="48"/>
  <c r="G32" i="48"/>
  <c r="O32" i="48"/>
  <c r="P32" i="48" s="1"/>
  <c r="Q32" i="48" s="1"/>
  <c r="R32" i="48" s="1"/>
  <c r="S32" i="48" s="1"/>
  <c r="T32" i="48" s="1"/>
  <c r="V32" i="48" s="1"/>
  <c r="X32" i="48" s="1"/>
  <c r="Z32" i="48" s="1"/>
  <c r="H32" i="48"/>
  <c r="AA32" i="48"/>
  <c r="G61" i="48"/>
  <c r="U63" i="48"/>
  <c r="W63" i="48" s="1"/>
  <c r="Y63" i="48" s="1"/>
  <c r="G28" i="47"/>
  <c r="AX6" i="54"/>
  <c r="BA6" i="54" s="1"/>
  <c r="AW6" i="54"/>
  <c r="AZ6" i="54" s="1"/>
  <c r="AX21" i="54"/>
  <c r="BA21" i="54" s="1"/>
  <c r="I79" i="50"/>
  <c r="AW13" i="50"/>
  <c r="AZ13" i="50" s="1"/>
  <c r="AX13" i="50"/>
  <c r="BA13" i="50" s="1"/>
  <c r="AX14" i="50"/>
  <c r="BA14" i="50" s="1"/>
  <c r="N91" i="60"/>
  <c r="L91" i="60"/>
  <c r="E97" i="60"/>
  <c r="Z51" i="60"/>
  <c r="N89" i="60"/>
  <c r="L89" i="60"/>
  <c r="L74" i="60"/>
  <c r="N74" i="60"/>
  <c r="N77" i="60"/>
  <c r="L77" i="60"/>
  <c r="Z42" i="60"/>
  <c r="E88" i="60"/>
  <c r="Z38" i="60"/>
  <c r="E84" i="60"/>
  <c r="E76" i="60"/>
  <c r="E70" i="60"/>
  <c r="L82" i="60"/>
  <c r="N82" i="60"/>
  <c r="N99" i="60"/>
  <c r="L99" i="60"/>
  <c r="N87" i="60"/>
  <c r="L87" i="60"/>
  <c r="L98" i="60"/>
  <c r="N98" i="60"/>
  <c r="E93" i="60"/>
  <c r="Z47" i="60"/>
  <c r="N73" i="60"/>
  <c r="L73" i="60"/>
  <c r="N69" i="60"/>
  <c r="L69" i="60"/>
  <c r="E71" i="60"/>
  <c r="N81" i="60"/>
  <c r="L81" i="60"/>
  <c r="BD49" i="48"/>
  <c r="N95" i="60"/>
  <c r="L95" i="60"/>
  <c r="N85" i="60"/>
  <c r="L85" i="60"/>
  <c r="L94" i="60"/>
  <c r="N94" i="60"/>
  <c r="Z46" i="60"/>
  <c r="E92" i="60"/>
  <c r="E90" i="60"/>
  <c r="Z44" i="60"/>
  <c r="E86" i="60"/>
  <c r="Z40" i="60"/>
  <c r="E80" i="60"/>
  <c r="E96" i="60"/>
  <c r="Z50" i="60"/>
  <c r="N75" i="59"/>
  <c r="L75" i="59"/>
  <c r="E81" i="59"/>
  <c r="N71" i="59"/>
  <c r="L71" i="59"/>
  <c r="E98" i="59"/>
  <c r="Z52" i="59"/>
  <c r="L78" i="59"/>
  <c r="N78" i="59"/>
  <c r="L70" i="59"/>
  <c r="N70" i="59"/>
  <c r="E90" i="59"/>
  <c r="Z44" i="59"/>
  <c r="Z38" i="59"/>
  <c r="E84" i="59"/>
  <c r="E86" i="59"/>
  <c r="Z40" i="59"/>
  <c r="N91" i="59"/>
  <c r="L91" i="59"/>
  <c r="N83" i="59"/>
  <c r="L83" i="59"/>
  <c r="N99" i="59"/>
  <c r="L99" i="59"/>
  <c r="L82" i="59"/>
  <c r="N82" i="59"/>
  <c r="L74" i="59"/>
  <c r="N74" i="59"/>
  <c r="E97" i="59"/>
  <c r="Z51" i="59"/>
  <c r="N89" i="59"/>
  <c r="L89" i="59"/>
  <c r="N85" i="59"/>
  <c r="L85" i="59"/>
  <c r="N87" i="59"/>
  <c r="L87" i="59"/>
  <c r="E93" i="59"/>
  <c r="Z47" i="59"/>
  <c r="N79" i="59"/>
  <c r="L79" i="59"/>
  <c r="N95" i="59"/>
  <c r="L95" i="59"/>
  <c r="E94" i="59"/>
  <c r="Z48" i="59"/>
  <c r="E88" i="59"/>
  <c r="Z42" i="59"/>
  <c r="E92" i="59"/>
  <c r="Z46" i="59"/>
  <c r="E76" i="59"/>
  <c r="E96" i="59"/>
  <c r="Z50" i="59"/>
  <c r="E95" i="58"/>
  <c r="Z49" i="58"/>
  <c r="E87" i="58"/>
  <c r="Z41" i="58"/>
  <c r="E91" i="58"/>
  <c r="Z45" i="58"/>
  <c r="E81" i="58"/>
  <c r="Z19" i="58"/>
  <c r="E69" i="58"/>
  <c r="N93" i="58"/>
  <c r="L93" i="58"/>
  <c r="N97" i="58"/>
  <c r="L97" i="58"/>
  <c r="N71" i="58"/>
  <c r="L71" i="58"/>
  <c r="Z50" i="58"/>
  <c r="E96" i="58"/>
  <c r="E90" i="58"/>
  <c r="Z44" i="58"/>
  <c r="Z40" i="58"/>
  <c r="E86" i="58"/>
  <c r="N75" i="58"/>
  <c r="L75" i="58"/>
  <c r="E78" i="58"/>
  <c r="Z16" i="58"/>
  <c r="E77" i="58"/>
  <c r="Z15" i="58"/>
  <c r="N83" i="58"/>
  <c r="L83" i="58"/>
  <c r="E82" i="58"/>
  <c r="Z20" i="58"/>
  <c r="E74" i="58"/>
  <c r="Z12" i="58"/>
  <c r="E99" i="58"/>
  <c r="Z53" i="58"/>
  <c r="E89" i="58"/>
  <c r="Z43" i="58"/>
  <c r="E85" i="58"/>
  <c r="Z39" i="58"/>
  <c r="E98" i="58"/>
  <c r="Z52" i="58"/>
  <c r="E73" i="58"/>
  <c r="Z11" i="58"/>
  <c r="N79" i="58"/>
  <c r="L79" i="58"/>
  <c r="E94" i="58"/>
  <c r="Z48" i="58"/>
  <c r="Z46" i="58"/>
  <c r="E92" i="58"/>
  <c r="Z42" i="58"/>
  <c r="E88" i="58"/>
  <c r="E84" i="58"/>
  <c r="Z38" i="58"/>
  <c r="E80" i="58"/>
  <c r="Z18" i="58"/>
  <c r="Z14" i="58"/>
  <c r="E76" i="58"/>
  <c r="E72" i="58"/>
  <c r="Z10" i="58"/>
  <c r="E68" i="58"/>
  <c r="Z6" i="58"/>
  <c r="E94" i="57"/>
  <c r="Z48" i="57"/>
  <c r="E82" i="57"/>
  <c r="E78" i="57"/>
  <c r="E74" i="57"/>
  <c r="E70" i="57"/>
  <c r="E91" i="57"/>
  <c r="Z45" i="57"/>
  <c r="E73" i="57"/>
  <c r="E71" i="57"/>
  <c r="N97" i="57"/>
  <c r="L97" i="57"/>
  <c r="Z52" i="57"/>
  <c r="E98" i="57"/>
  <c r="Z38" i="57"/>
  <c r="E84" i="57"/>
  <c r="Z40" i="57"/>
  <c r="E86" i="57"/>
  <c r="E77" i="57"/>
  <c r="E89" i="57"/>
  <c r="Z43" i="57"/>
  <c r="BG8" i="48"/>
  <c r="AX20" i="51"/>
  <c r="BA20" i="51" s="1"/>
  <c r="BJ54" i="54"/>
  <c r="BH54" i="54"/>
  <c r="E99" i="57"/>
  <c r="Z53" i="57"/>
  <c r="L90" i="57"/>
  <c r="N90" i="57"/>
  <c r="E69" i="57"/>
  <c r="Z50" i="57"/>
  <c r="E96" i="57"/>
  <c r="Z46" i="57"/>
  <c r="E92" i="57"/>
  <c r="E80" i="57"/>
  <c r="E76" i="57"/>
  <c r="E72" i="57"/>
  <c r="E68" i="57"/>
  <c r="E85" i="57"/>
  <c r="Z39" i="57"/>
  <c r="E81" i="57"/>
  <c r="E87" i="57"/>
  <c r="Z41" i="57"/>
  <c r="E93" i="57"/>
  <c r="Z47" i="57"/>
  <c r="E83" i="57"/>
  <c r="E75" i="57"/>
  <c r="E95" i="57"/>
  <c r="Z49" i="57"/>
  <c r="E79" i="57"/>
  <c r="AX20" i="53"/>
  <c r="BA20" i="53" s="1"/>
  <c r="L88" i="57"/>
  <c r="N88" i="57"/>
  <c r="E80" i="56"/>
  <c r="Z18" i="56"/>
  <c r="E68" i="56"/>
  <c r="E94" i="56"/>
  <c r="Z48" i="56"/>
  <c r="E83" i="56"/>
  <c r="Z21" i="56"/>
  <c r="E75" i="56"/>
  <c r="Z13" i="56"/>
  <c r="E89" i="56"/>
  <c r="Z43" i="56"/>
  <c r="E85" i="56"/>
  <c r="Z39" i="56"/>
  <c r="E97" i="56"/>
  <c r="Z51" i="56"/>
  <c r="I78" i="50"/>
  <c r="AW20" i="52"/>
  <c r="AZ20" i="52" s="1"/>
  <c r="BF54" i="53"/>
  <c r="BQ22" i="54"/>
  <c r="E71" i="56"/>
  <c r="E90" i="56"/>
  <c r="Z44" i="56"/>
  <c r="E86" i="56"/>
  <c r="Z40" i="56"/>
  <c r="E99" i="56"/>
  <c r="Z53" i="56"/>
  <c r="E81" i="56"/>
  <c r="Z19" i="56"/>
  <c r="AX20" i="52"/>
  <c r="BA20" i="52" s="1"/>
  <c r="AX19" i="53"/>
  <c r="BA19" i="53" s="1"/>
  <c r="AW19" i="53"/>
  <c r="AZ19" i="53" s="1"/>
  <c r="BI54" i="54"/>
  <c r="N93" i="56"/>
  <c r="L93" i="56"/>
  <c r="I63" i="56" s="1"/>
  <c r="Z20" i="56"/>
  <c r="E82" i="56"/>
  <c r="E78" i="56"/>
  <c r="Z16" i="56"/>
  <c r="E74" i="56"/>
  <c r="E70" i="56"/>
  <c r="E98" i="56"/>
  <c r="Z52" i="56"/>
  <c r="E95" i="56"/>
  <c r="Z49" i="56"/>
  <c r="E79" i="56"/>
  <c r="Z17" i="56"/>
  <c r="E69" i="56"/>
  <c r="E87" i="56"/>
  <c r="Z41" i="56"/>
  <c r="E77" i="56"/>
  <c r="E91" i="56"/>
  <c r="Z45" i="56"/>
  <c r="E76" i="56"/>
  <c r="Z14" i="56"/>
  <c r="E72" i="56"/>
  <c r="E73" i="56"/>
  <c r="Z50" i="56"/>
  <c r="E96" i="56"/>
  <c r="Z46" i="56"/>
  <c r="E92" i="56"/>
  <c r="E88" i="56"/>
  <c r="Z42" i="56"/>
  <c r="E84" i="56"/>
  <c r="Z38" i="56"/>
  <c r="BE22" i="54"/>
  <c r="E76" i="55"/>
  <c r="E83" i="55"/>
  <c r="Z21" i="55"/>
  <c r="E75" i="55"/>
  <c r="I82" i="53"/>
  <c r="BO54" i="54"/>
  <c r="BG54" i="54"/>
  <c r="AW20" i="54"/>
  <c r="AZ20" i="54" s="1"/>
  <c r="BH22" i="54"/>
  <c r="E98" i="55"/>
  <c r="Z52" i="55"/>
  <c r="E93" i="55"/>
  <c r="Z47" i="55"/>
  <c r="N95" i="55"/>
  <c r="L95" i="55"/>
  <c r="N85" i="55"/>
  <c r="L85" i="55"/>
  <c r="N87" i="55"/>
  <c r="L87" i="55"/>
  <c r="E80" i="55"/>
  <c r="E68" i="55"/>
  <c r="E94" i="55"/>
  <c r="Z48" i="55"/>
  <c r="Z46" i="55"/>
  <c r="E92" i="55"/>
  <c r="E79" i="55"/>
  <c r="E71" i="55"/>
  <c r="BE54" i="53"/>
  <c r="BC54" i="53"/>
  <c r="BO22" i="53"/>
  <c r="BQ54" i="53"/>
  <c r="BC54" i="54"/>
  <c r="AX20" i="54"/>
  <c r="BA20" i="54" s="1"/>
  <c r="AX7" i="54"/>
  <c r="BA7" i="54" s="1"/>
  <c r="E82" i="55"/>
  <c r="E78" i="55"/>
  <c r="E74" i="55"/>
  <c r="E70" i="55"/>
  <c r="E90" i="55"/>
  <c r="Z44" i="55"/>
  <c r="E81" i="55"/>
  <c r="E77" i="55"/>
  <c r="E73" i="55"/>
  <c r="E69" i="55"/>
  <c r="I69" i="52"/>
  <c r="AX7" i="52"/>
  <c r="BA7" i="52" s="1"/>
  <c r="Z42" i="55"/>
  <c r="E88" i="55"/>
  <c r="Z50" i="55"/>
  <c r="E96" i="55"/>
  <c r="BI22" i="54"/>
  <c r="E72" i="55"/>
  <c r="E99" i="55"/>
  <c r="Z53" i="55"/>
  <c r="E86" i="55"/>
  <c r="Z40" i="55"/>
  <c r="BJ54" i="51"/>
  <c r="AX19" i="51"/>
  <c r="BA19" i="51" s="1"/>
  <c r="BF54" i="54"/>
  <c r="BK54" i="54"/>
  <c r="BE54" i="54"/>
  <c r="BD54" i="54"/>
  <c r="BQ54" i="54"/>
  <c r="BN22" i="54"/>
  <c r="BR22" i="54"/>
  <c r="BP22" i="54"/>
  <c r="BM22" i="54"/>
  <c r="AW7" i="54"/>
  <c r="AZ7" i="54" s="1"/>
  <c r="N89" i="55"/>
  <c r="L89" i="55"/>
  <c r="Z38" i="55"/>
  <c r="E84" i="55"/>
  <c r="E97" i="55"/>
  <c r="Z51" i="55"/>
  <c r="N91" i="55"/>
  <c r="L91" i="55"/>
  <c r="G59" i="54"/>
  <c r="I59" i="54"/>
  <c r="H59" i="54"/>
  <c r="I73" i="54"/>
  <c r="AX11" i="54"/>
  <c r="BA11" i="54" s="1"/>
  <c r="AW11" i="54"/>
  <c r="AZ11" i="54" s="1"/>
  <c r="BC9" i="48"/>
  <c r="AX7" i="50"/>
  <c r="BA7" i="50" s="1"/>
  <c r="I82" i="51"/>
  <c r="BJ54" i="53"/>
  <c r="BD54" i="53"/>
  <c r="BR22" i="53"/>
  <c r="H60" i="54"/>
  <c r="G60" i="54"/>
  <c r="I60" i="54"/>
  <c r="AA60" i="54"/>
  <c r="O60" i="54"/>
  <c r="P60" i="54" s="1"/>
  <c r="Q60" i="54" s="1"/>
  <c r="R60" i="54" s="1"/>
  <c r="S60" i="54" s="1"/>
  <c r="T60" i="54" s="1"/>
  <c r="V60" i="54" s="1"/>
  <c r="X60" i="54" s="1"/>
  <c r="Z60" i="54" s="1"/>
  <c r="U60" i="54"/>
  <c r="W60" i="54" s="1"/>
  <c r="Y60" i="54" s="1"/>
  <c r="U59" i="54"/>
  <c r="W59" i="54" s="1"/>
  <c r="Y59" i="54" s="1"/>
  <c r="AA59" i="54"/>
  <c r="O59" i="54"/>
  <c r="P59" i="54" s="1"/>
  <c r="Q59" i="54" s="1"/>
  <c r="R59" i="54" s="1"/>
  <c r="S59" i="54" s="1"/>
  <c r="T59" i="54" s="1"/>
  <c r="V59" i="54" s="1"/>
  <c r="X59" i="54" s="1"/>
  <c r="Z59" i="54" s="1"/>
  <c r="I70" i="54"/>
  <c r="AX8" i="54"/>
  <c r="BA8" i="54" s="1"/>
  <c r="AW8" i="54"/>
  <c r="AZ8" i="54" s="1"/>
  <c r="BO22" i="54"/>
  <c r="BD22" i="53"/>
  <c r="I58" i="54"/>
  <c r="H58" i="54"/>
  <c r="G58" i="54"/>
  <c r="I80" i="54"/>
  <c r="AX18" i="54"/>
  <c r="BA18" i="54" s="1"/>
  <c r="AW18" i="54"/>
  <c r="AZ18" i="54" s="1"/>
  <c r="BD22" i="54"/>
  <c r="I77" i="54"/>
  <c r="AX15" i="54"/>
  <c r="BA15" i="54" s="1"/>
  <c r="AW15" i="54"/>
  <c r="AZ15" i="54" s="1"/>
  <c r="I75" i="54"/>
  <c r="AX13" i="54"/>
  <c r="BA13" i="54" s="1"/>
  <c r="AW13" i="54"/>
  <c r="AZ13" i="54" s="1"/>
  <c r="BG54" i="50"/>
  <c r="I69" i="50"/>
  <c r="BD22" i="52"/>
  <c r="BQ22" i="52"/>
  <c r="BH54" i="52"/>
  <c r="BI54" i="53"/>
  <c r="BH54" i="53"/>
  <c r="BL22" i="53"/>
  <c r="I57" i="54"/>
  <c r="H57" i="54"/>
  <c r="G57" i="54"/>
  <c r="I61" i="54"/>
  <c r="H61" i="54"/>
  <c r="G61" i="54"/>
  <c r="AA61" i="54"/>
  <c r="O61" i="54"/>
  <c r="P61" i="54" s="1"/>
  <c r="Q61" i="54" s="1"/>
  <c r="R61" i="54" s="1"/>
  <c r="S61" i="54" s="1"/>
  <c r="T61" i="54" s="1"/>
  <c r="V61" i="54" s="1"/>
  <c r="X61" i="54" s="1"/>
  <c r="Z61" i="54" s="1"/>
  <c r="U61" i="54"/>
  <c r="W61" i="54" s="1"/>
  <c r="Y61" i="54" s="1"/>
  <c r="G63" i="54"/>
  <c r="I63" i="54"/>
  <c r="H63" i="54"/>
  <c r="I62" i="54"/>
  <c r="H62" i="54"/>
  <c r="G62" i="54"/>
  <c r="BP54" i="54"/>
  <c r="BN54" i="54"/>
  <c r="I81" i="54"/>
  <c r="AW19" i="54"/>
  <c r="AZ19" i="54" s="1"/>
  <c r="AX19" i="54"/>
  <c r="BA19" i="54" s="1"/>
  <c r="I79" i="54"/>
  <c r="AX17" i="54"/>
  <c r="BA17" i="54" s="1"/>
  <c r="AW17" i="54"/>
  <c r="AZ17" i="54" s="1"/>
  <c r="BK22" i="54"/>
  <c r="I71" i="54"/>
  <c r="AW9" i="54"/>
  <c r="AZ9" i="54" s="1"/>
  <c r="AX9" i="54"/>
  <c r="BA9" i="54" s="1"/>
  <c r="I78" i="54"/>
  <c r="AX16" i="54"/>
  <c r="BA16" i="54" s="1"/>
  <c r="AW16" i="54"/>
  <c r="AZ16" i="54" s="1"/>
  <c r="I72" i="54"/>
  <c r="AW10" i="54"/>
  <c r="AZ10" i="54" s="1"/>
  <c r="AX10" i="54"/>
  <c r="BA10" i="54" s="1"/>
  <c r="AA57" i="54"/>
  <c r="O57" i="54"/>
  <c r="P57" i="54" s="1"/>
  <c r="Q57" i="54" s="1"/>
  <c r="R57" i="54" s="1"/>
  <c r="S57" i="54" s="1"/>
  <c r="T57" i="54" s="1"/>
  <c r="V57" i="54" s="1"/>
  <c r="X57" i="54" s="1"/>
  <c r="Z57" i="54" s="1"/>
  <c r="U57" i="54"/>
  <c r="W57" i="54" s="1"/>
  <c r="Y57" i="54" s="1"/>
  <c r="BC22" i="54"/>
  <c r="BF22" i="54"/>
  <c r="AW12" i="50"/>
  <c r="AZ12" i="50" s="1"/>
  <c r="AW19" i="51"/>
  <c r="AZ19" i="51" s="1"/>
  <c r="BD54" i="52"/>
  <c r="BG54" i="53"/>
  <c r="BL54" i="54"/>
  <c r="U58" i="54"/>
  <c r="W58" i="54" s="1"/>
  <c r="Y58" i="54" s="1"/>
  <c r="AA58" i="54"/>
  <c r="O58" i="54"/>
  <c r="P58" i="54" s="1"/>
  <c r="Q58" i="54" s="1"/>
  <c r="R58" i="54" s="1"/>
  <c r="S58" i="54" s="1"/>
  <c r="T58" i="54" s="1"/>
  <c r="V58" i="54" s="1"/>
  <c r="X58" i="54" s="1"/>
  <c r="Z58" i="54" s="1"/>
  <c r="H64" i="54"/>
  <c r="G64" i="54"/>
  <c r="I64" i="54"/>
  <c r="AA64" i="54"/>
  <c r="O64" i="54"/>
  <c r="P64" i="54" s="1"/>
  <c r="Q64" i="54" s="1"/>
  <c r="R64" i="54" s="1"/>
  <c r="S64" i="54" s="1"/>
  <c r="T64" i="54" s="1"/>
  <c r="V64" i="54" s="1"/>
  <c r="X64" i="54" s="1"/>
  <c r="Z64" i="54" s="1"/>
  <c r="U64" i="54"/>
  <c r="W64" i="54" s="1"/>
  <c r="Y64" i="54" s="1"/>
  <c r="U63" i="54"/>
  <c r="W63" i="54" s="1"/>
  <c r="Y63" i="54" s="1"/>
  <c r="O63" i="54"/>
  <c r="P63" i="54" s="1"/>
  <c r="Q63" i="54" s="1"/>
  <c r="R63" i="54" s="1"/>
  <c r="S63" i="54" s="1"/>
  <c r="T63" i="54" s="1"/>
  <c r="V63" i="54" s="1"/>
  <c r="X63" i="54" s="1"/>
  <c r="Z63" i="54" s="1"/>
  <c r="AA63" i="54"/>
  <c r="BM54" i="54"/>
  <c r="BR54" i="54"/>
  <c r="I76" i="54"/>
  <c r="AX14" i="54"/>
  <c r="BA14" i="54" s="1"/>
  <c r="AW14" i="54"/>
  <c r="AZ14" i="54" s="1"/>
  <c r="I74" i="54"/>
  <c r="AX12" i="54"/>
  <c r="BA12" i="54" s="1"/>
  <c r="AW12" i="54"/>
  <c r="AZ12" i="54" s="1"/>
  <c r="BL22" i="54"/>
  <c r="BG22" i="54"/>
  <c r="BJ22" i="54"/>
  <c r="BG22" i="52"/>
  <c r="AA57" i="53"/>
  <c r="O57" i="53"/>
  <c r="P57" i="53" s="1"/>
  <c r="Q57" i="53" s="1"/>
  <c r="R57" i="53" s="1"/>
  <c r="S57" i="53" s="1"/>
  <c r="T57" i="53" s="1"/>
  <c r="V57" i="53" s="1"/>
  <c r="X57" i="53" s="1"/>
  <c r="Z57" i="53" s="1"/>
  <c r="U57" i="53"/>
  <c r="W57" i="53" s="1"/>
  <c r="Y57" i="53" s="1"/>
  <c r="I58" i="53"/>
  <c r="H58" i="53"/>
  <c r="G58" i="53"/>
  <c r="I79" i="53"/>
  <c r="AX17" i="53"/>
  <c r="BA17" i="53" s="1"/>
  <c r="AW17" i="53"/>
  <c r="AZ17" i="53" s="1"/>
  <c r="I76" i="53"/>
  <c r="AW14" i="53"/>
  <c r="AZ14" i="53" s="1"/>
  <c r="AX14" i="53"/>
  <c r="BA14" i="53" s="1"/>
  <c r="I68" i="52"/>
  <c r="AX6" i="52"/>
  <c r="BA6" i="52" s="1"/>
  <c r="BC22" i="53"/>
  <c r="BC54" i="52"/>
  <c r="BE22" i="52"/>
  <c r="BC22" i="52"/>
  <c r="BJ54" i="52"/>
  <c r="I83" i="53"/>
  <c r="AX21" i="53"/>
  <c r="BA21" i="53" s="1"/>
  <c r="AW21" i="53"/>
  <c r="AZ21" i="53" s="1"/>
  <c r="H60" i="53"/>
  <c r="G60" i="53"/>
  <c r="I60" i="53"/>
  <c r="AA60" i="53"/>
  <c r="O60" i="53"/>
  <c r="P60" i="53" s="1"/>
  <c r="Q60" i="53" s="1"/>
  <c r="R60" i="53" s="1"/>
  <c r="S60" i="53" s="1"/>
  <c r="T60" i="53" s="1"/>
  <c r="V60" i="53" s="1"/>
  <c r="X60" i="53" s="1"/>
  <c r="Z60" i="53" s="1"/>
  <c r="U60" i="53"/>
  <c r="W60" i="53" s="1"/>
  <c r="Y60" i="53" s="1"/>
  <c r="U59" i="53"/>
  <c r="W59" i="53" s="1"/>
  <c r="Y59" i="53" s="1"/>
  <c r="AA59" i="53"/>
  <c r="O59" i="53"/>
  <c r="P59" i="53" s="1"/>
  <c r="Q59" i="53" s="1"/>
  <c r="R59" i="53" s="1"/>
  <c r="S59" i="53" s="1"/>
  <c r="T59" i="53" s="1"/>
  <c r="V59" i="53" s="1"/>
  <c r="X59" i="53" s="1"/>
  <c r="Z59" i="53" s="1"/>
  <c r="I74" i="53"/>
  <c r="AX12" i="53"/>
  <c r="BA12" i="53" s="1"/>
  <c r="AW12" i="53"/>
  <c r="AZ12" i="53" s="1"/>
  <c r="BO54" i="53"/>
  <c r="BK54" i="53"/>
  <c r="BN54" i="53"/>
  <c r="I80" i="53"/>
  <c r="AW18" i="53"/>
  <c r="AZ18" i="53" s="1"/>
  <c r="AX18" i="53"/>
  <c r="BA18" i="53" s="1"/>
  <c r="BP22" i="53"/>
  <c r="BQ22" i="53"/>
  <c r="BJ22" i="53"/>
  <c r="BH22" i="53"/>
  <c r="BH22" i="52"/>
  <c r="BM22" i="53"/>
  <c r="BN20" i="48"/>
  <c r="BE54" i="50"/>
  <c r="BO54" i="50"/>
  <c r="I73" i="50"/>
  <c r="I71" i="50"/>
  <c r="BH16" i="48"/>
  <c r="AW20" i="48"/>
  <c r="AZ20" i="48" s="1"/>
  <c r="BO20" i="48"/>
  <c r="AX12" i="50"/>
  <c r="BA12" i="50" s="1"/>
  <c r="I80" i="50"/>
  <c r="BO54" i="52"/>
  <c r="BR54" i="52"/>
  <c r="BF54" i="52"/>
  <c r="BE54" i="52"/>
  <c r="AW6" i="52"/>
  <c r="AZ6" i="52" s="1"/>
  <c r="BL22" i="52"/>
  <c r="I61" i="53"/>
  <c r="H61" i="53"/>
  <c r="G61" i="53"/>
  <c r="AA61" i="53"/>
  <c r="O61" i="53"/>
  <c r="P61" i="53" s="1"/>
  <c r="Q61" i="53" s="1"/>
  <c r="R61" i="53" s="1"/>
  <c r="S61" i="53" s="1"/>
  <c r="T61" i="53" s="1"/>
  <c r="V61" i="53" s="1"/>
  <c r="X61" i="53" s="1"/>
  <c r="Z61" i="53" s="1"/>
  <c r="U61" i="53"/>
  <c r="W61" i="53" s="1"/>
  <c r="Y61" i="53" s="1"/>
  <c r="G63" i="53"/>
  <c r="I63" i="53"/>
  <c r="H63" i="53"/>
  <c r="I62" i="53"/>
  <c r="H62" i="53"/>
  <c r="G62" i="53"/>
  <c r="I70" i="53"/>
  <c r="AX8" i="53"/>
  <c r="BA8" i="53" s="1"/>
  <c r="AW8" i="53"/>
  <c r="AZ8" i="53" s="1"/>
  <c r="BL54" i="53"/>
  <c r="BR54" i="53"/>
  <c r="I71" i="53"/>
  <c r="AX9" i="53"/>
  <c r="BA9" i="53" s="1"/>
  <c r="AW9" i="53"/>
  <c r="AZ9" i="53" s="1"/>
  <c r="I69" i="53"/>
  <c r="AX7" i="53"/>
  <c r="BA7" i="53" s="1"/>
  <c r="AW7" i="53"/>
  <c r="AZ7" i="53" s="1"/>
  <c r="BK22" i="53"/>
  <c r="BF22" i="53"/>
  <c r="BE22" i="53"/>
  <c r="BP54" i="52"/>
  <c r="BI22" i="52"/>
  <c r="G59" i="53"/>
  <c r="I59" i="53"/>
  <c r="H59" i="53"/>
  <c r="I78" i="53"/>
  <c r="AX16" i="53"/>
  <c r="BA16" i="53" s="1"/>
  <c r="AW16" i="53"/>
  <c r="AZ16" i="53" s="1"/>
  <c r="I77" i="53"/>
  <c r="AX15" i="53"/>
  <c r="BA15" i="53" s="1"/>
  <c r="AW15" i="53"/>
  <c r="AZ15" i="53" s="1"/>
  <c r="BC11" i="47"/>
  <c r="BD17" i="48"/>
  <c r="BG22" i="51"/>
  <c r="BI54" i="52"/>
  <c r="BO22" i="52"/>
  <c r="BP22" i="52"/>
  <c r="BM22" i="52"/>
  <c r="BG54" i="52"/>
  <c r="BJ22" i="52"/>
  <c r="I57" i="53"/>
  <c r="H57" i="53"/>
  <c r="G57" i="53"/>
  <c r="U58" i="53"/>
  <c r="W58" i="53" s="1"/>
  <c r="Y58" i="53" s="1"/>
  <c r="AA58" i="53"/>
  <c r="O58" i="53"/>
  <c r="P58" i="53" s="1"/>
  <c r="Q58" i="53" s="1"/>
  <c r="R58" i="53" s="1"/>
  <c r="S58" i="53" s="1"/>
  <c r="T58" i="53" s="1"/>
  <c r="V58" i="53" s="1"/>
  <c r="X58" i="53" s="1"/>
  <c r="Z58" i="53" s="1"/>
  <c r="H64" i="53"/>
  <c r="G64" i="53"/>
  <c r="I64" i="53"/>
  <c r="AA64" i="53"/>
  <c r="O64" i="53"/>
  <c r="P64" i="53" s="1"/>
  <c r="Q64" i="53" s="1"/>
  <c r="R64" i="53" s="1"/>
  <c r="S64" i="53" s="1"/>
  <c r="T64" i="53" s="1"/>
  <c r="V64" i="53" s="1"/>
  <c r="X64" i="53" s="1"/>
  <c r="Z64" i="53" s="1"/>
  <c r="U64" i="53"/>
  <c r="W64" i="53" s="1"/>
  <c r="Y64" i="53" s="1"/>
  <c r="U63" i="53"/>
  <c r="W63" i="53" s="1"/>
  <c r="Y63" i="53" s="1"/>
  <c r="O63" i="53"/>
  <c r="P63" i="53" s="1"/>
  <c r="Q63" i="53" s="1"/>
  <c r="R63" i="53" s="1"/>
  <c r="S63" i="53" s="1"/>
  <c r="T63" i="53" s="1"/>
  <c r="V63" i="53" s="1"/>
  <c r="X63" i="53" s="1"/>
  <c r="Z63" i="53" s="1"/>
  <c r="AA63" i="53"/>
  <c r="BN22" i="53"/>
  <c r="BP54" i="53"/>
  <c r="BM54" i="53"/>
  <c r="I75" i="53"/>
  <c r="AX13" i="53"/>
  <c r="BA13" i="53" s="1"/>
  <c r="AW13" i="53"/>
  <c r="AZ13" i="53" s="1"/>
  <c r="I72" i="53"/>
  <c r="AW10" i="53"/>
  <c r="AZ10" i="53" s="1"/>
  <c r="AX10" i="53"/>
  <c r="BA10" i="53" s="1"/>
  <c r="I68" i="53"/>
  <c r="AX6" i="53"/>
  <c r="BA6" i="53" s="1"/>
  <c r="AW6" i="53"/>
  <c r="AZ6" i="53" s="1"/>
  <c r="I73" i="53"/>
  <c r="AX11" i="53"/>
  <c r="BA11" i="53" s="1"/>
  <c r="AW11" i="53"/>
  <c r="AZ11" i="53" s="1"/>
  <c r="BG22" i="53"/>
  <c r="BI22" i="53"/>
  <c r="BR22" i="51"/>
  <c r="I62" i="52"/>
  <c r="H62" i="52"/>
  <c r="G62" i="52"/>
  <c r="BK22" i="52"/>
  <c r="BF54" i="51"/>
  <c r="BH22" i="51"/>
  <c r="BE54" i="51"/>
  <c r="BH54" i="51"/>
  <c r="BD54" i="51"/>
  <c r="BC54" i="51"/>
  <c r="BI54" i="51"/>
  <c r="BL22" i="51"/>
  <c r="BO54" i="51"/>
  <c r="BC22" i="51"/>
  <c r="BQ54" i="52"/>
  <c r="I29" i="52"/>
  <c r="G29" i="52"/>
  <c r="H29" i="52"/>
  <c r="U58" i="52"/>
  <c r="W58" i="52" s="1"/>
  <c r="Y58" i="52" s="1"/>
  <c r="AA58" i="52"/>
  <c r="O58" i="52"/>
  <c r="P58" i="52" s="1"/>
  <c r="Q58" i="52" s="1"/>
  <c r="R58" i="52" s="1"/>
  <c r="S58" i="52" s="1"/>
  <c r="T58" i="52" s="1"/>
  <c r="V58" i="52" s="1"/>
  <c r="X58" i="52" s="1"/>
  <c r="Z58" i="52" s="1"/>
  <c r="H64" i="52"/>
  <c r="G64" i="52"/>
  <c r="I64" i="52"/>
  <c r="AA64" i="52"/>
  <c r="O64" i="52"/>
  <c r="P64" i="52" s="1"/>
  <c r="Q64" i="52" s="1"/>
  <c r="R64" i="52" s="1"/>
  <c r="S64" i="52" s="1"/>
  <c r="T64" i="52" s="1"/>
  <c r="V64" i="52" s="1"/>
  <c r="X64" i="52" s="1"/>
  <c r="Z64" i="52" s="1"/>
  <c r="U64" i="52"/>
  <c r="W64" i="52" s="1"/>
  <c r="Y64" i="52" s="1"/>
  <c r="U63" i="52"/>
  <c r="W63" i="52" s="1"/>
  <c r="Y63" i="52" s="1"/>
  <c r="O63" i="52"/>
  <c r="P63" i="52" s="1"/>
  <c r="Q63" i="52" s="1"/>
  <c r="R63" i="52" s="1"/>
  <c r="S63" i="52" s="1"/>
  <c r="T63" i="52" s="1"/>
  <c r="V63" i="52" s="1"/>
  <c r="X63" i="52" s="1"/>
  <c r="Z63" i="52" s="1"/>
  <c r="AA63" i="52"/>
  <c r="I72" i="52"/>
  <c r="AX10" i="52"/>
  <c r="BA10" i="52" s="1"/>
  <c r="AW10" i="52"/>
  <c r="AZ10" i="52" s="1"/>
  <c r="I80" i="52"/>
  <c r="AW18" i="52"/>
  <c r="AZ18" i="52" s="1"/>
  <c r="AX18" i="52"/>
  <c r="BA18" i="52" s="1"/>
  <c r="I81" i="52"/>
  <c r="AW19" i="52"/>
  <c r="AZ19" i="52" s="1"/>
  <c r="AX19" i="52"/>
  <c r="BA19" i="52" s="1"/>
  <c r="U25" i="52"/>
  <c r="W25" i="52" s="1"/>
  <c r="Y25" i="52" s="1"/>
  <c r="AA25" i="52"/>
  <c r="V25" i="52"/>
  <c r="X25" i="52" s="1"/>
  <c r="Z25" i="52" s="1"/>
  <c r="I61" i="52"/>
  <c r="H61" i="52"/>
  <c r="G61" i="52"/>
  <c r="G63" i="52"/>
  <c r="I63" i="52"/>
  <c r="H63" i="52"/>
  <c r="BG16" i="47"/>
  <c r="BL12" i="48"/>
  <c r="BP54" i="50"/>
  <c r="BH54" i="50"/>
  <c r="BD54" i="50"/>
  <c r="BG54" i="51"/>
  <c r="I57" i="52"/>
  <c r="H57" i="52"/>
  <c r="G57" i="52"/>
  <c r="AA57" i="52"/>
  <c r="O57" i="52"/>
  <c r="P57" i="52" s="1"/>
  <c r="Q57" i="52" s="1"/>
  <c r="R57" i="52" s="1"/>
  <c r="S57" i="52" s="1"/>
  <c r="T57" i="52" s="1"/>
  <c r="V57" i="52" s="1"/>
  <c r="X57" i="52" s="1"/>
  <c r="Z57" i="52" s="1"/>
  <c r="U57" i="52"/>
  <c r="W57" i="52" s="1"/>
  <c r="Y57" i="52" s="1"/>
  <c r="G59" i="52"/>
  <c r="I59" i="52"/>
  <c r="H59" i="52"/>
  <c r="I58" i="52"/>
  <c r="H58" i="52"/>
  <c r="G58" i="52"/>
  <c r="I77" i="52"/>
  <c r="AX15" i="52"/>
  <c r="BA15" i="52" s="1"/>
  <c r="AW15" i="52"/>
  <c r="AZ15" i="52" s="1"/>
  <c r="I73" i="52"/>
  <c r="AX11" i="52"/>
  <c r="BA11" i="52" s="1"/>
  <c r="AW11" i="52"/>
  <c r="AZ11" i="52" s="1"/>
  <c r="BR22" i="52"/>
  <c r="I75" i="52"/>
  <c r="AX13" i="52"/>
  <c r="BA13" i="52" s="1"/>
  <c r="AW13" i="52"/>
  <c r="AZ13" i="52" s="1"/>
  <c r="I76" i="52"/>
  <c r="AX14" i="52"/>
  <c r="BA14" i="52" s="1"/>
  <c r="AW14" i="52"/>
  <c r="AZ14" i="52" s="1"/>
  <c r="BM54" i="52"/>
  <c r="AA61" i="52"/>
  <c r="O61" i="52"/>
  <c r="P61" i="52" s="1"/>
  <c r="Q61" i="52" s="1"/>
  <c r="R61" i="52" s="1"/>
  <c r="S61" i="52" s="1"/>
  <c r="T61" i="52" s="1"/>
  <c r="V61" i="52" s="1"/>
  <c r="X61" i="52" s="1"/>
  <c r="Z61" i="52" s="1"/>
  <c r="U61" i="52"/>
  <c r="W61" i="52" s="1"/>
  <c r="Y61" i="52" s="1"/>
  <c r="BF22" i="52"/>
  <c r="BC14" i="48"/>
  <c r="AX21" i="50"/>
  <c r="BA21" i="50" s="1"/>
  <c r="BF54" i="50"/>
  <c r="BN22" i="51"/>
  <c r="BO22" i="51"/>
  <c r="BL54" i="52"/>
  <c r="BK54" i="52"/>
  <c r="BN54" i="52"/>
  <c r="G30" i="52"/>
  <c r="I30" i="52"/>
  <c r="H30" i="52"/>
  <c r="H60" i="52"/>
  <c r="G60" i="52"/>
  <c r="I60" i="52"/>
  <c r="AA60" i="52"/>
  <c r="O60" i="52"/>
  <c r="P60" i="52" s="1"/>
  <c r="Q60" i="52" s="1"/>
  <c r="R60" i="52" s="1"/>
  <c r="S60" i="52" s="1"/>
  <c r="T60" i="52" s="1"/>
  <c r="V60" i="52" s="1"/>
  <c r="X60" i="52" s="1"/>
  <c r="Z60" i="52" s="1"/>
  <c r="U60" i="52"/>
  <c r="W60" i="52" s="1"/>
  <c r="Y60" i="52" s="1"/>
  <c r="U59" i="52"/>
  <c r="W59" i="52" s="1"/>
  <c r="Y59" i="52" s="1"/>
  <c r="AA59" i="52"/>
  <c r="O59" i="52"/>
  <c r="P59" i="52" s="1"/>
  <c r="Q59" i="52" s="1"/>
  <c r="R59" i="52" s="1"/>
  <c r="S59" i="52" s="1"/>
  <c r="T59" i="52" s="1"/>
  <c r="V59" i="52" s="1"/>
  <c r="X59" i="52" s="1"/>
  <c r="Z59" i="52" s="1"/>
  <c r="I78" i="52"/>
  <c r="AX16" i="52"/>
  <c r="BA16" i="52" s="1"/>
  <c r="AW16" i="52"/>
  <c r="AZ16" i="52" s="1"/>
  <c r="BN22" i="52"/>
  <c r="I79" i="52"/>
  <c r="AX17" i="52"/>
  <c r="BA17" i="52" s="1"/>
  <c r="AW17" i="52"/>
  <c r="AZ17" i="52" s="1"/>
  <c r="I71" i="52"/>
  <c r="AX9" i="52"/>
  <c r="BA9" i="52" s="1"/>
  <c r="AW9" i="52"/>
  <c r="AZ9" i="52" s="1"/>
  <c r="I74" i="52"/>
  <c r="AW12" i="52"/>
  <c r="AZ12" i="52" s="1"/>
  <c r="AX12" i="52"/>
  <c r="BA12" i="52" s="1"/>
  <c r="I70" i="52"/>
  <c r="AW8" i="52"/>
  <c r="AZ8" i="52" s="1"/>
  <c r="AX8" i="52"/>
  <c r="BA8" i="52" s="1"/>
  <c r="I83" i="51"/>
  <c r="AX21" i="51"/>
  <c r="BA21" i="51" s="1"/>
  <c r="AW21" i="51"/>
  <c r="AZ21" i="51" s="1"/>
  <c r="AA64" i="51"/>
  <c r="O64" i="51"/>
  <c r="P64" i="51" s="1"/>
  <c r="Q64" i="51" s="1"/>
  <c r="R64" i="51" s="1"/>
  <c r="S64" i="51" s="1"/>
  <c r="T64" i="51" s="1"/>
  <c r="V64" i="51" s="1"/>
  <c r="X64" i="51" s="1"/>
  <c r="Z64" i="51" s="1"/>
  <c r="U64" i="51"/>
  <c r="W64" i="51" s="1"/>
  <c r="Y64" i="51" s="1"/>
  <c r="BK22" i="51"/>
  <c r="I71" i="51"/>
  <c r="AW9" i="51"/>
  <c r="AZ9" i="51" s="1"/>
  <c r="AX9" i="51"/>
  <c r="BA9" i="51" s="1"/>
  <c r="BJ52" i="47"/>
  <c r="AW21" i="50"/>
  <c r="AZ21" i="50" s="1"/>
  <c r="BO22" i="50"/>
  <c r="BM22" i="50"/>
  <c r="I57" i="51"/>
  <c r="H57" i="51"/>
  <c r="G57" i="51"/>
  <c r="AA57" i="51"/>
  <c r="O57" i="51"/>
  <c r="P57" i="51" s="1"/>
  <c r="Q57" i="51" s="1"/>
  <c r="R57" i="51" s="1"/>
  <c r="S57" i="51" s="1"/>
  <c r="T57" i="51" s="1"/>
  <c r="V57" i="51" s="1"/>
  <c r="X57" i="51" s="1"/>
  <c r="Z57" i="51" s="1"/>
  <c r="U57" i="51"/>
  <c r="W57" i="51" s="1"/>
  <c r="Y57" i="51" s="1"/>
  <c r="G59" i="51"/>
  <c r="I59" i="51"/>
  <c r="H59" i="51"/>
  <c r="I58" i="51"/>
  <c r="H58" i="51"/>
  <c r="G58" i="51"/>
  <c r="I80" i="51"/>
  <c r="AW18" i="51"/>
  <c r="AZ18" i="51" s="1"/>
  <c r="AX18" i="51"/>
  <c r="BA18" i="51" s="1"/>
  <c r="I74" i="51"/>
  <c r="AX12" i="51"/>
  <c r="BA12" i="51" s="1"/>
  <c r="AW12" i="51"/>
  <c r="AZ12" i="51" s="1"/>
  <c r="BF22" i="51"/>
  <c r="BL54" i="51"/>
  <c r="BR54" i="51"/>
  <c r="BE22" i="51"/>
  <c r="BO46" i="47"/>
  <c r="BC54" i="50"/>
  <c r="BI54" i="50"/>
  <c r="H64" i="51"/>
  <c r="G64" i="51"/>
  <c r="I64" i="51"/>
  <c r="I69" i="51"/>
  <c r="AW7" i="51"/>
  <c r="AZ7" i="51" s="1"/>
  <c r="AX7" i="51"/>
  <c r="BA7" i="51" s="1"/>
  <c r="BK54" i="51"/>
  <c r="BN54" i="51"/>
  <c r="BD22" i="51"/>
  <c r="BD8" i="47"/>
  <c r="AV50" i="47"/>
  <c r="AU50" i="47" s="1"/>
  <c r="AT50" i="47" s="1"/>
  <c r="BK50" i="47"/>
  <c r="BG6" i="48"/>
  <c r="BG10" i="48"/>
  <c r="BL15" i="48"/>
  <c r="BJ19" i="48"/>
  <c r="BJ54" i="50"/>
  <c r="BF22" i="50"/>
  <c r="BR22" i="50"/>
  <c r="BG22" i="50"/>
  <c r="H60" i="51"/>
  <c r="G60" i="51"/>
  <c r="I60" i="51"/>
  <c r="AA60" i="51"/>
  <c r="O60" i="51"/>
  <c r="P60" i="51" s="1"/>
  <c r="Q60" i="51" s="1"/>
  <c r="R60" i="51" s="1"/>
  <c r="S60" i="51" s="1"/>
  <c r="T60" i="51" s="1"/>
  <c r="V60" i="51" s="1"/>
  <c r="X60" i="51" s="1"/>
  <c r="Z60" i="51" s="1"/>
  <c r="U60" i="51"/>
  <c r="W60" i="51" s="1"/>
  <c r="Y60" i="51" s="1"/>
  <c r="U59" i="51"/>
  <c r="W59" i="51" s="1"/>
  <c r="Y59" i="51" s="1"/>
  <c r="AA59" i="51"/>
  <c r="O59" i="51"/>
  <c r="P59" i="51" s="1"/>
  <c r="Q59" i="51" s="1"/>
  <c r="R59" i="51" s="1"/>
  <c r="S59" i="51" s="1"/>
  <c r="T59" i="51" s="1"/>
  <c r="V59" i="51" s="1"/>
  <c r="X59" i="51" s="1"/>
  <c r="Z59" i="51" s="1"/>
  <c r="I79" i="51"/>
  <c r="AX17" i="51"/>
  <c r="BA17" i="51" s="1"/>
  <c r="AW17" i="51"/>
  <c r="AZ17" i="51" s="1"/>
  <c r="I68" i="51"/>
  <c r="AX6" i="51"/>
  <c r="BA6" i="51" s="1"/>
  <c r="AW6" i="51"/>
  <c r="AZ6" i="51" s="1"/>
  <c r="BP54" i="51"/>
  <c r="BM54" i="51"/>
  <c r="BI22" i="51"/>
  <c r="I76" i="51"/>
  <c r="AW14" i="51"/>
  <c r="AZ14" i="51" s="1"/>
  <c r="AX14" i="51"/>
  <c r="BA14" i="51" s="1"/>
  <c r="I72" i="51"/>
  <c r="AW10" i="51"/>
  <c r="AZ10" i="51" s="1"/>
  <c r="AX10" i="51"/>
  <c r="BA10" i="51" s="1"/>
  <c r="I70" i="51"/>
  <c r="AW8" i="51"/>
  <c r="AZ8" i="51" s="1"/>
  <c r="AX8" i="51"/>
  <c r="BA8" i="51" s="1"/>
  <c r="I73" i="51"/>
  <c r="AX11" i="51"/>
  <c r="BA11" i="51" s="1"/>
  <c r="AW11" i="51"/>
  <c r="AZ11" i="51" s="1"/>
  <c r="U58" i="51"/>
  <c r="W58" i="51" s="1"/>
  <c r="Y58" i="51" s="1"/>
  <c r="AA58" i="51"/>
  <c r="O58" i="51"/>
  <c r="P58" i="51" s="1"/>
  <c r="Q58" i="51" s="1"/>
  <c r="R58" i="51" s="1"/>
  <c r="S58" i="51" s="1"/>
  <c r="T58" i="51" s="1"/>
  <c r="V58" i="51" s="1"/>
  <c r="X58" i="51" s="1"/>
  <c r="Z58" i="51" s="1"/>
  <c r="U63" i="51"/>
  <c r="W63" i="51" s="1"/>
  <c r="Y63" i="51" s="1"/>
  <c r="O63" i="51"/>
  <c r="P63" i="51" s="1"/>
  <c r="Q63" i="51" s="1"/>
  <c r="R63" i="51" s="1"/>
  <c r="S63" i="51" s="1"/>
  <c r="T63" i="51" s="1"/>
  <c r="V63" i="51" s="1"/>
  <c r="X63" i="51" s="1"/>
  <c r="Z63" i="51" s="1"/>
  <c r="AA63" i="51"/>
  <c r="BQ22" i="51"/>
  <c r="BC8" i="48"/>
  <c r="AV12" i="48"/>
  <c r="AU12" i="48" s="1"/>
  <c r="AT12" i="48" s="1"/>
  <c r="BC16" i="48"/>
  <c r="BN54" i="50"/>
  <c r="BC22" i="50"/>
  <c r="I61" i="51"/>
  <c r="H61" i="51"/>
  <c r="G61" i="51"/>
  <c r="AA61" i="51"/>
  <c r="O61" i="51"/>
  <c r="P61" i="51" s="1"/>
  <c r="Q61" i="51" s="1"/>
  <c r="R61" i="51" s="1"/>
  <c r="S61" i="51" s="1"/>
  <c r="T61" i="51" s="1"/>
  <c r="V61" i="51" s="1"/>
  <c r="X61" i="51" s="1"/>
  <c r="Z61" i="51" s="1"/>
  <c r="U61" i="51"/>
  <c r="W61" i="51" s="1"/>
  <c r="Y61" i="51" s="1"/>
  <c r="G63" i="51"/>
  <c r="I63" i="51"/>
  <c r="H63" i="51"/>
  <c r="I62" i="51"/>
  <c r="H62" i="51"/>
  <c r="G62" i="51"/>
  <c r="I78" i="51"/>
  <c r="AX16" i="51"/>
  <c r="BA16" i="51" s="1"/>
  <c r="AW16" i="51"/>
  <c r="AZ16" i="51" s="1"/>
  <c r="BP22" i="51"/>
  <c r="BM22" i="51"/>
  <c r="BQ54" i="51"/>
  <c r="I75" i="51"/>
  <c r="AX13" i="51"/>
  <c r="BA13" i="51" s="1"/>
  <c r="AW13" i="51"/>
  <c r="AZ13" i="51" s="1"/>
  <c r="BJ22" i="51"/>
  <c r="I77" i="51"/>
  <c r="AX15" i="51"/>
  <c r="BA15" i="51" s="1"/>
  <c r="AW15" i="51"/>
  <c r="AZ15" i="51" s="1"/>
  <c r="AA61" i="50"/>
  <c r="O61" i="50"/>
  <c r="P61" i="50" s="1"/>
  <c r="Q61" i="50" s="1"/>
  <c r="R61" i="50" s="1"/>
  <c r="S61" i="50" s="1"/>
  <c r="T61" i="50" s="1"/>
  <c r="V61" i="50" s="1"/>
  <c r="X61" i="50" s="1"/>
  <c r="Z61" i="50" s="1"/>
  <c r="U61" i="50"/>
  <c r="W61" i="50" s="1"/>
  <c r="Y61" i="50" s="1"/>
  <c r="G63" i="50"/>
  <c r="I63" i="50"/>
  <c r="H63" i="50"/>
  <c r="I62" i="50"/>
  <c r="H62" i="50"/>
  <c r="G62" i="50"/>
  <c r="BL22" i="50"/>
  <c r="BR50" i="47"/>
  <c r="AV52" i="47"/>
  <c r="AU52" i="47" s="1"/>
  <c r="AT52" i="47" s="1"/>
  <c r="BH6" i="48"/>
  <c r="BG9" i="48"/>
  <c r="BH10" i="48"/>
  <c r="BN12" i="48"/>
  <c r="BD14" i="48"/>
  <c r="BH17" i="48"/>
  <c r="AV19" i="48"/>
  <c r="AU19" i="48" s="1"/>
  <c r="AT19" i="48" s="1"/>
  <c r="BO19" i="48"/>
  <c r="AR20" i="48"/>
  <c r="AQ20" i="48" s="1"/>
  <c r="AP20" i="48" s="1"/>
  <c r="BI49" i="48"/>
  <c r="BH50" i="48"/>
  <c r="BL51" i="48"/>
  <c r="BF52" i="48"/>
  <c r="BD53" i="48"/>
  <c r="BM54" i="50"/>
  <c r="BR54" i="50"/>
  <c r="U58" i="50"/>
  <c r="W58" i="50" s="1"/>
  <c r="Y58" i="50" s="1"/>
  <c r="AA58" i="50"/>
  <c r="O58" i="50"/>
  <c r="P58" i="50" s="1"/>
  <c r="Q58" i="50" s="1"/>
  <c r="R58" i="50" s="1"/>
  <c r="S58" i="50" s="1"/>
  <c r="T58" i="50" s="1"/>
  <c r="V58" i="50" s="1"/>
  <c r="X58" i="50" s="1"/>
  <c r="Z58" i="50" s="1"/>
  <c r="H64" i="50"/>
  <c r="G64" i="50"/>
  <c r="I64" i="50"/>
  <c r="AA64" i="50"/>
  <c r="O64" i="50"/>
  <c r="P64" i="50" s="1"/>
  <c r="Q64" i="50" s="1"/>
  <c r="R64" i="50" s="1"/>
  <c r="S64" i="50" s="1"/>
  <c r="T64" i="50" s="1"/>
  <c r="V64" i="50" s="1"/>
  <c r="X64" i="50" s="1"/>
  <c r="Z64" i="50" s="1"/>
  <c r="U64" i="50"/>
  <c r="W64" i="50" s="1"/>
  <c r="Y64" i="50" s="1"/>
  <c r="U63" i="50"/>
  <c r="W63" i="50" s="1"/>
  <c r="Y63" i="50" s="1"/>
  <c r="O63" i="50"/>
  <c r="P63" i="50" s="1"/>
  <c r="Q63" i="50" s="1"/>
  <c r="R63" i="50" s="1"/>
  <c r="S63" i="50" s="1"/>
  <c r="T63" i="50" s="1"/>
  <c r="V63" i="50" s="1"/>
  <c r="X63" i="50" s="1"/>
  <c r="Z63" i="50" s="1"/>
  <c r="AA63" i="50"/>
  <c r="BQ22" i="50"/>
  <c r="BP22" i="50"/>
  <c r="BE22" i="50"/>
  <c r="BI22" i="50"/>
  <c r="BH7" i="48"/>
  <c r="BN19" i="48"/>
  <c r="I61" i="50"/>
  <c r="H61" i="50"/>
  <c r="G61" i="50"/>
  <c r="BG12" i="47"/>
  <c r="I78" i="47"/>
  <c r="AR46" i="47"/>
  <c r="AQ46" i="47" s="1"/>
  <c r="AP46" i="47" s="1"/>
  <c r="BO52" i="47"/>
  <c r="BC7" i="48"/>
  <c r="BH9" i="48"/>
  <c r="BC13" i="48"/>
  <c r="BC15" i="48"/>
  <c r="BO17" i="48"/>
  <c r="I81" i="48"/>
  <c r="BQ19" i="48"/>
  <c r="BC20" i="48"/>
  <c r="BR49" i="48"/>
  <c r="BD51" i="48"/>
  <c r="BH53" i="48"/>
  <c r="BL54" i="50"/>
  <c r="I81" i="50"/>
  <c r="I57" i="50"/>
  <c r="H57" i="50"/>
  <c r="G57" i="50"/>
  <c r="BQ54" i="50"/>
  <c r="AA57" i="50"/>
  <c r="O57" i="50"/>
  <c r="P57" i="50" s="1"/>
  <c r="Q57" i="50" s="1"/>
  <c r="R57" i="50" s="1"/>
  <c r="S57" i="50" s="1"/>
  <c r="T57" i="50" s="1"/>
  <c r="V57" i="50" s="1"/>
  <c r="X57" i="50" s="1"/>
  <c r="Z57" i="50" s="1"/>
  <c r="U57" i="50"/>
  <c r="W57" i="50" s="1"/>
  <c r="Y57" i="50" s="1"/>
  <c r="G59" i="50"/>
  <c r="I59" i="50"/>
  <c r="H59" i="50"/>
  <c r="I58" i="50"/>
  <c r="H58" i="50"/>
  <c r="G58" i="50"/>
  <c r="BK22" i="50"/>
  <c r="BD22" i="50"/>
  <c r="I72" i="50"/>
  <c r="I70" i="50"/>
  <c r="AX8" i="50"/>
  <c r="BA8" i="50" s="1"/>
  <c r="AW8" i="50"/>
  <c r="AZ8" i="50" s="1"/>
  <c r="I68" i="50"/>
  <c r="BJ51" i="48"/>
  <c r="BK54" i="50"/>
  <c r="BJ22" i="50"/>
  <c r="I82" i="50"/>
  <c r="BG14" i="47"/>
  <c r="BC6" i="48"/>
  <c r="BG7" i="48"/>
  <c r="BH8" i="48"/>
  <c r="BC10" i="48"/>
  <c r="BC12" i="48"/>
  <c r="BG13" i="48"/>
  <c r="BD15" i="48"/>
  <c r="BC17" i="48"/>
  <c r="BK19" i="48"/>
  <c r="BG20" i="48"/>
  <c r="AV49" i="48"/>
  <c r="AU49" i="48" s="1"/>
  <c r="AT49" i="48" s="1"/>
  <c r="BF51" i="48"/>
  <c r="H60" i="50"/>
  <c r="G60" i="50"/>
  <c r="I60" i="50"/>
  <c r="AA60" i="50"/>
  <c r="O60" i="50"/>
  <c r="P60" i="50" s="1"/>
  <c r="Q60" i="50" s="1"/>
  <c r="R60" i="50" s="1"/>
  <c r="S60" i="50" s="1"/>
  <c r="T60" i="50" s="1"/>
  <c r="V60" i="50" s="1"/>
  <c r="X60" i="50" s="1"/>
  <c r="Z60" i="50" s="1"/>
  <c r="U60" i="50"/>
  <c r="W60" i="50" s="1"/>
  <c r="Y60" i="50" s="1"/>
  <c r="U59" i="50"/>
  <c r="W59" i="50" s="1"/>
  <c r="Y59" i="50" s="1"/>
  <c r="AA59" i="50"/>
  <c r="O59" i="50"/>
  <c r="P59" i="50" s="1"/>
  <c r="Q59" i="50" s="1"/>
  <c r="R59" i="50" s="1"/>
  <c r="S59" i="50" s="1"/>
  <c r="T59" i="50" s="1"/>
  <c r="V59" i="50" s="1"/>
  <c r="X59" i="50" s="1"/>
  <c r="Z59" i="50" s="1"/>
  <c r="BH22" i="50"/>
  <c r="BN22" i="50"/>
  <c r="BP7" i="48"/>
  <c r="BP10" i="48"/>
  <c r="BH18" i="48"/>
  <c r="BE47" i="48"/>
  <c r="BJ47" i="48"/>
  <c r="BC6" i="47"/>
  <c r="BH8" i="47"/>
  <c r="BC10" i="47"/>
  <c r="BD11" i="47"/>
  <c r="BH12" i="47"/>
  <c r="BL15" i="47"/>
  <c r="BH16" i="47"/>
  <c r="BD17" i="47"/>
  <c r="BQ17" i="47"/>
  <c r="BD51" i="47"/>
  <c r="BG53" i="47"/>
  <c r="AV11" i="48"/>
  <c r="AU11" i="48" s="1"/>
  <c r="AT11" i="48" s="1"/>
  <c r="BL16" i="48"/>
  <c r="BI18" i="48"/>
  <c r="BE19" i="48"/>
  <c r="BH46" i="48"/>
  <c r="BF47" i="48"/>
  <c r="BN47" i="48"/>
  <c r="BD48" i="48"/>
  <c r="BE49" i="48"/>
  <c r="BJ49" i="48"/>
  <c r="AV52" i="48"/>
  <c r="AU52" i="48" s="1"/>
  <c r="AT52" i="48" s="1"/>
  <c r="BP8" i="48"/>
  <c r="BP9" i="48"/>
  <c r="BR52" i="48"/>
  <c r="BD6" i="47"/>
  <c r="BD10" i="47"/>
  <c r="BH11" i="47"/>
  <c r="BQ12" i="47"/>
  <c r="BM16" i="47"/>
  <c r="I79" i="47"/>
  <c r="BI17" i="47"/>
  <c r="BE49" i="47"/>
  <c r="BE51" i="47"/>
  <c r="BR52" i="47"/>
  <c r="BD6" i="48"/>
  <c r="BI6" i="48"/>
  <c r="BD7" i="48"/>
  <c r="BI7" i="48"/>
  <c r="BD8" i="48"/>
  <c r="BI8" i="48"/>
  <c r="BD9" i="48"/>
  <c r="BI9" i="48"/>
  <c r="BD10" i="48"/>
  <c r="BI10" i="48"/>
  <c r="BN11" i="48"/>
  <c r="BG12" i="48"/>
  <c r="BO12" i="48"/>
  <c r="BG14" i="48"/>
  <c r="BG15" i="48"/>
  <c r="BD16" i="48"/>
  <c r="BO16" i="48"/>
  <c r="BG17" i="48"/>
  <c r="BD18" i="48"/>
  <c r="BF19" i="48"/>
  <c r="BM19" i="48"/>
  <c r="BR19" i="48"/>
  <c r="AV20" i="48"/>
  <c r="AU20" i="48" s="1"/>
  <c r="AT20" i="48" s="1"/>
  <c r="BR20" i="48"/>
  <c r="AV47" i="48"/>
  <c r="AU47" i="48" s="1"/>
  <c r="AT47" i="48" s="1"/>
  <c r="BH47" i="48"/>
  <c r="BR47" i="48"/>
  <c r="BH48" i="48"/>
  <c r="BF49" i="48"/>
  <c r="BN49" i="48"/>
  <c r="BD50" i="48"/>
  <c r="BH51" i="48"/>
  <c r="BJ52" i="48"/>
  <c r="BM17" i="47"/>
  <c r="BP6" i="48"/>
  <c r="BD46" i="48"/>
  <c r="BH6" i="47"/>
  <c r="BC8" i="47"/>
  <c r="BH10" i="47"/>
  <c r="BC12" i="47"/>
  <c r="BG13" i="47"/>
  <c r="BC16" i="47"/>
  <c r="BP16" i="47"/>
  <c r="BL17" i="47"/>
  <c r="BK20" i="47"/>
  <c r="BH49" i="47"/>
  <c r="BE6" i="48"/>
  <c r="BL6" i="48"/>
  <c r="BE7" i="48"/>
  <c r="BL7" i="48"/>
  <c r="BE8" i="48"/>
  <c r="BL8" i="48"/>
  <c r="BE9" i="48"/>
  <c r="BL9" i="48"/>
  <c r="BE10" i="48"/>
  <c r="BL10" i="48"/>
  <c r="BP13" i="48"/>
  <c r="BH14" i="48"/>
  <c r="BH15" i="48"/>
  <c r="BG16" i="48"/>
  <c r="BE18" i="48"/>
  <c r="BI19" i="48"/>
  <c r="BK20" i="48"/>
  <c r="BH21" i="48"/>
  <c r="BD47" i="48"/>
  <c r="BI47" i="48"/>
  <c r="BH49" i="48"/>
  <c r="BN52" i="48"/>
  <c r="BM14" i="47"/>
  <c r="BH21" i="47"/>
  <c r="BI47" i="47"/>
  <c r="BI11" i="48"/>
  <c r="BE11" i="48"/>
  <c r="BO18" i="48"/>
  <c r="BK18" i="48"/>
  <c r="BR18" i="48"/>
  <c r="BN18" i="48"/>
  <c r="AV18" i="48"/>
  <c r="AU18" i="48" s="1"/>
  <c r="AT18" i="48" s="1"/>
  <c r="BP18" i="48"/>
  <c r="BG6" i="47"/>
  <c r="BG8" i="47"/>
  <c r="BG10" i="47"/>
  <c r="BG11" i="47"/>
  <c r="I74" i="47"/>
  <c r="BD12" i="47"/>
  <c r="BI12" i="47"/>
  <c r="BC13" i="47"/>
  <c r="BH13" i="47"/>
  <c r="BC14" i="47"/>
  <c r="BH14" i="47"/>
  <c r="BQ14" i="47"/>
  <c r="BG15" i="47"/>
  <c r="BP15" i="47"/>
  <c r="BD16" i="47"/>
  <c r="BI16" i="47"/>
  <c r="BQ16" i="47"/>
  <c r="BE17" i="47"/>
  <c r="BO20" i="47"/>
  <c r="BI21" i="47"/>
  <c r="AV46" i="47"/>
  <c r="AU46" i="47" s="1"/>
  <c r="AT46" i="47" s="1"/>
  <c r="BR46" i="47"/>
  <c r="BD47" i="47"/>
  <c r="AR48" i="47"/>
  <c r="AQ48" i="47" s="1"/>
  <c r="AP48" i="47" s="1"/>
  <c r="BO48" i="47"/>
  <c r="BI49" i="47"/>
  <c r="BN50" i="47"/>
  <c r="BH51" i="47"/>
  <c r="BK52" i="47"/>
  <c r="BM6" i="48"/>
  <c r="BQ6" i="48"/>
  <c r="BM7" i="48"/>
  <c r="BQ7" i="48"/>
  <c r="BM8" i="48"/>
  <c r="BQ8" i="48"/>
  <c r="BM9" i="48"/>
  <c r="BQ9" i="48"/>
  <c r="BM10" i="48"/>
  <c r="BR10" i="48"/>
  <c r="BQ11" i="48"/>
  <c r="BM11" i="48"/>
  <c r="BF11" i="48"/>
  <c r="BK11" i="48"/>
  <c r="BP11" i="48"/>
  <c r="BI12" i="48"/>
  <c r="BE12" i="48"/>
  <c r="BD12" i="48"/>
  <c r="BJ12" i="48"/>
  <c r="AV13" i="48"/>
  <c r="AU13" i="48" s="1"/>
  <c r="AT13" i="48" s="1"/>
  <c r="BK13" i="48"/>
  <c r="BO15" i="48"/>
  <c r="BR17" i="48"/>
  <c r="BN17" i="48"/>
  <c r="AV17" i="48"/>
  <c r="AU17" i="48" s="1"/>
  <c r="AT17" i="48" s="1"/>
  <c r="BQ17" i="48"/>
  <c r="BM17" i="48"/>
  <c r="BK17" i="48"/>
  <c r="BQ18" i="48"/>
  <c r="AR21" i="48"/>
  <c r="AQ21" i="48" s="1"/>
  <c r="AP21" i="48" s="1"/>
  <c r="BC21" i="48"/>
  <c r="I25" i="48"/>
  <c r="H25" i="48"/>
  <c r="AA27" i="48"/>
  <c r="O27" i="48"/>
  <c r="P27" i="48" s="1"/>
  <c r="Q27" i="48" s="1"/>
  <c r="R27" i="48" s="1"/>
  <c r="S27" i="48" s="1"/>
  <c r="T27" i="48" s="1"/>
  <c r="V27" i="48" s="1"/>
  <c r="X27" i="48" s="1"/>
  <c r="Z27" i="48" s="1"/>
  <c r="U27" i="48"/>
  <c r="W27" i="48" s="1"/>
  <c r="Y27" i="48" s="1"/>
  <c r="AA30" i="48"/>
  <c r="O30" i="48"/>
  <c r="P30" i="48" s="1"/>
  <c r="Q30" i="48" s="1"/>
  <c r="R30" i="48" s="1"/>
  <c r="S30" i="48" s="1"/>
  <c r="T30" i="48" s="1"/>
  <c r="V30" i="48" s="1"/>
  <c r="X30" i="48" s="1"/>
  <c r="Z30" i="48" s="1"/>
  <c r="U30" i="48"/>
  <c r="W30" i="48" s="1"/>
  <c r="Y30" i="48" s="1"/>
  <c r="BE15" i="47"/>
  <c r="BN48" i="47"/>
  <c r="BD11" i="48"/>
  <c r="BJ11" i="48"/>
  <c r="BR14" i="48"/>
  <c r="BN14" i="48"/>
  <c r="AV14" i="48"/>
  <c r="AU14" i="48" s="1"/>
  <c r="AT14" i="48" s="1"/>
  <c r="BQ14" i="48"/>
  <c r="BM14" i="48"/>
  <c r="BK14" i="48"/>
  <c r="BR21" i="48"/>
  <c r="BN21" i="48"/>
  <c r="AV21" i="48"/>
  <c r="AU21" i="48" s="1"/>
  <c r="AT21" i="48" s="1"/>
  <c r="BQ21" i="48"/>
  <c r="BM21" i="48"/>
  <c r="BP21" i="48"/>
  <c r="H26" i="48"/>
  <c r="I31" i="48"/>
  <c r="H31" i="48"/>
  <c r="G31" i="48"/>
  <c r="BE12" i="47"/>
  <c r="BL12" i="47"/>
  <c r="BD13" i="47"/>
  <c r="BI13" i="47"/>
  <c r="I76" i="47"/>
  <c r="BD14" i="47"/>
  <c r="BI14" i="47"/>
  <c r="BC15" i="47"/>
  <c r="BH15" i="47"/>
  <c r="BE16" i="47"/>
  <c r="BL16" i="47"/>
  <c r="BH17" i="47"/>
  <c r="BP17" i="47"/>
  <c r="I80" i="47"/>
  <c r="BD21" i="47"/>
  <c r="BK46" i="47"/>
  <c r="BE47" i="47"/>
  <c r="AV48" i="47"/>
  <c r="AU48" i="47" s="1"/>
  <c r="AT48" i="47" s="1"/>
  <c r="BR48" i="47"/>
  <c r="BD49" i="47"/>
  <c r="AR50" i="47"/>
  <c r="AQ50" i="47" s="1"/>
  <c r="AP50" i="47" s="1"/>
  <c r="BO50" i="47"/>
  <c r="BI51" i="47"/>
  <c r="BN52" i="47"/>
  <c r="AV6" i="48"/>
  <c r="AU6" i="48" s="1"/>
  <c r="AT6" i="48" s="1"/>
  <c r="BF6" i="48"/>
  <c r="BN6" i="48"/>
  <c r="BR6" i="48"/>
  <c r="AV7" i="48"/>
  <c r="AU7" i="48" s="1"/>
  <c r="AT7" i="48" s="1"/>
  <c r="BF7" i="48"/>
  <c r="BN7" i="48"/>
  <c r="BR7" i="48"/>
  <c r="AV8" i="48"/>
  <c r="AU8" i="48" s="1"/>
  <c r="AT8" i="48" s="1"/>
  <c r="BF8" i="48"/>
  <c r="BN8" i="48"/>
  <c r="BR8" i="48"/>
  <c r="AV9" i="48"/>
  <c r="AU9" i="48" s="1"/>
  <c r="AT9" i="48" s="1"/>
  <c r="BF9" i="48"/>
  <c r="BN9" i="48"/>
  <c r="BR9" i="48"/>
  <c r="AV10" i="48"/>
  <c r="AU10" i="48" s="1"/>
  <c r="AT10" i="48" s="1"/>
  <c r="BF10" i="48"/>
  <c r="BN10" i="48"/>
  <c r="BG11" i="48"/>
  <c r="BL11" i="48"/>
  <c r="BR11" i="48"/>
  <c r="BQ12" i="48"/>
  <c r="BM12" i="48"/>
  <c r="BF12" i="48"/>
  <c r="BK12" i="48"/>
  <c r="BP12" i="48"/>
  <c r="BJ13" i="48"/>
  <c r="BF13" i="48"/>
  <c r="BI13" i="48"/>
  <c r="BE13" i="48"/>
  <c r="BD13" i="48"/>
  <c r="BO14" i="48"/>
  <c r="BR16" i="48"/>
  <c r="BN16" i="48"/>
  <c r="AV16" i="48"/>
  <c r="AU16" i="48" s="1"/>
  <c r="AT16" i="48" s="1"/>
  <c r="BQ16" i="48"/>
  <c r="BM16" i="48"/>
  <c r="BK16" i="48"/>
  <c r="BL17" i="48"/>
  <c r="BL18" i="48"/>
  <c r="BI20" i="48"/>
  <c r="BE20" i="48"/>
  <c r="BH20" i="48"/>
  <c r="BD20" i="48"/>
  <c r="BF20" i="48"/>
  <c r="BL21" i="48"/>
  <c r="G25" i="48"/>
  <c r="BO39" i="48"/>
  <c r="BK39" i="48"/>
  <c r="BR39" i="48"/>
  <c r="BN39" i="48"/>
  <c r="AV39" i="48"/>
  <c r="AU39" i="48" s="1"/>
  <c r="AT39" i="48" s="1"/>
  <c r="BQ39" i="48"/>
  <c r="BM39" i="48"/>
  <c r="BP39" i="48"/>
  <c r="BL39" i="48"/>
  <c r="BM12" i="47"/>
  <c r="BE13" i="47"/>
  <c r="BE14" i="47"/>
  <c r="BL14" i="47"/>
  <c r="BD15" i="47"/>
  <c r="BI15" i="47"/>
  <c r="BE21" i="47"/>
  <c r="BN46" i="47"/>
  <c r="BH47" i="47"/>
  <c r="BK48" i="47"/>
  <c r="BK6" i="48"/>
  <c r="BK7" i="48"/>
  <c r="BK8" i="48"/>
  <c r="BK9" i="48"/>
  <c r="BK10" i="48"/>
  <c r="BO10" i="48"/>
  <c r="BC11" i="48"/>
  <c r="BH11" i="48"/>
  <c r="BR13" i="48"/>
  <c r="BN13" i="48"/>
  <c r="BQ13" i="48"/>
  <c r="BM13" i="48"/>
  <c r="BO13" i="48"/>
  <c r="BP14" i="48"/>
  <c r="BR15" i="48"/>
  <c r="BN15" i="48"/>
  <c r="AV15" i="48"/>
  <c r="AU15" i="48" s="1"/>
  <c r="AT15" i="48" s="1"/>
  <c r="BQ15" i="48"/>
  <c r="BM15" i="48"/>
  <c r="BK15" i="48"/>
  <c r="BM18" i="48"/>
  <c r="BJ21" i="48"/>
  <c r="BF21" i="48"/>
  <c r="BI21" i="48"/>
  <c r="BE21" i="48"/>
  <c r="BG21" i="48"/>
  <c r="BO21" i="48"/>
  <c r="AA26" i="48"/>
  <c r="O26" i="48"/>
  <c r="P26" i="48" s="1"/>
  <c r="Q26" i="48" s="1"/>
  <c r="R26" i="48" s="1"/>
  <c r="S26" i="48" s="1"/>
  <c r="T26" i="48" s="1"/>
  <c r="V26" i="48" s="1"/>
  <c r="X26" i="48" s="1"/>
  <c r="Z26" i="48" s="1"/>
  <c r="BE14" i="48"/>
  <c r="BI14" i="48"/>
  <c r="BE15" i="48"/>
  <c r="BI15" i="48"/>
  <c r="BE16" i="48"/>
  <c r="BI16" i="48"/>
  <c r="BE17" i="48"/>
  <c r="BI17" i="48"/>
  <c r="BF18" i="48"/>
  <c r="BJ18" i="48"/>
  <c r="AR19" i="48"/>
  <c r="AQ19" i="48" s="1"/>
  <c r="AP19" i="48" s="1"/>
  <c r="BC19" i="48"/>
  <c r="BG19" i="48"/>
  <c r="BL20" i="48"/>
  <c r="BP20" i="48"/>
  <c r="BF14" i="48"/>
  <c r="BF15" i="48"/>
  <c r="BF16" i="48"/>
  <c r="BF17" i="48"/>
  <c r="AR18" i="48"/>
  <c r="AQ18" i="48" s="1"/>
  <c r="AP18" i="48" s="1"/>
  <c r="BC18" i="48"/>
  <c r="BD19" i="48"/>
  <c r="BL19" i="48"/>
  <c r="BM20" i="48"/>
  <c r="H30" i="48"/>
  <c r="G30" i="48"/>
  <c r="AA31" i="48"/>
  <c r="O31" i="48"/>
  <c r="P31" i="48" s="1"/>
  <c r="Q31" i="48" s="1"/>
  <c r="R31" i="48" s="1"/>
  <c r="S31" i="48" s="1"/>
  <c r="T31" i="48" s="1"/>
  <c r="V31" i="48" s="1"/>
  <c r="X31" i="48" s="1"/>
  <c r="Z31" i="48" s="1"/>
  <c r="U31" i="48"/>
  <c r="W31" i="48" s="1"/>
  <c r="Y31" i="48" s="1"/>
  <c r="BO43" i="48"/>
  <c r="BK43" i="48"/>
  <c r="BR43" i="48"/>
  <c r="BN43" i="48"/>
  <c r="AV43" i="48"/>
  <c r="AU43" i="48" s="1"/>
  <c r="AT43" i="48" s="1"/>
  <c r="BQ43" i="48"/>
  <c r="BM43" i="48"/>
  <c r="BL43" i="48"/>
  <c r="BL46" i="48"/>
  <c r="BP46" i="48"/>
  <c r="BL48" i="48"/>
  <c r="BP48" i="48"/>
  <c r="BL50" i="48"/>
  <c r="BP50" i="48"/>
  <c r="AV38" i="48"/>
  <c r="AU38" i="48" s="1"/>
  <c r="AT38" i="48" s="1"/>
  <c r="BN38" i="48"/>
  <c r="BR38" i="48"/>
  <c r="BL40" i="48"/>
  <c r="BP40" i="48"/>
  <c r="BK41" i="48"/>
  <c r="BO41" i="48"/>
  <c r="AV42" i="48"/>
  <c r="AU42" i="48" s="1"/>
  <c r="AT42" i="48" s="1"/>
  <c r="BN42" i="48"/>
  <c r="BR42" i="48"/>
  <c r="BL44" i="48"/>
  <c r="BP44" i="48"/>
  <c r="BK45" i="48"/>
  <c r="BO45" i="48"/>
  <c r="BE46" i="48"/>
  <c r="BI46" i="48"/>
  <c r="BM46" i="48"/>
  <c r="BQ46" i="48"/>
  <c r="AR47" i="48"/>
  <c r="AQ47" i="48" s="1"/>
  <c r="AP47" i="48" s="1"/>
  <c r="BC47" i="48"/>
  <c r="BK47" i="48"/>
  <c r="BO47" i="48"/>
  <c r="BE48" i="48"/>
  <c r="BI48" i="48"/>
  <c r="BM48" i="48"/>
  <c r="BQ48" i="48"/>
  <c r="AR49" i="48"/>
  <c r="AQ49" i="48" s="1"/>
  <c r="AP49" i="48" s="1"/>
  <c r="BC49" i="48"/>
  <c r="BK49" i="48"/>
  <c r="BO49" i="48"/>
  <c r="BE50" i="48"/>
  <c r="BI50" i="48"/>
  <c r="BM50" i="48"/>
  <c r="BQ50" i="48"/>
  <c r="BK38" i="48"/>
  <c r="BO38" i="48"/>
  <c r="BM40" i="48"/>
  <c r="BL41" i="48"/>
  <c r="BK42" i="48"/>
  <c r="BO42" i="48"/>
  <c r="BM44" i="48"/>
  <c r="BL45" i="48"/>
  <c r="BP45" i="48"/>
  <c r="AV46" i="48"/>
  <c r="AU46" i="48" s="1"/>
  <c r="AT46" i="48" s="1"/>
  <c r="BF46" i="48"/>
  <c r="BJ46" i="48"/>
  <c r="BN46" i="48"/>
  <c r="BR46" i="48"/>
  <c r="BL47" i="48"/>
  <c r="BP47" i="48"/>
  <c r="AV48" i="48"/>
  <c r="AU48" i="48" s="1"/>
  <c r="AT48" i="48" s="1"/>
  <c r="BF48" i="48"/>
  <c r="BJ48" i="48"/>
  <c r="BN48" i="48"/>
  <c r="BR48" i="48"/>
  <c r="BL49" i="48"/>
  <c r="BP49" i="48"/>
  <c r="AV50" i="48"/>
  <c r="AU50" i="48" s="1"/>
  <c r="AT50" i="48" s="1"/>
  <c r="BF50" i="48"/>
  <c r="BJ50" i="48"/>
  <c r="BN50" i="48"/>
  <c r="BR50" i="48"/>
  <c r="BR51" i="48"/>
  <c r="BQ51" i="48"/>
  <c r="BM51" i="48"/>
  <c r="BO51" i="48"/>
  <c r="BK51" i="48"/>
  <c r="BP51" i="48"/>
  <c r="BL38" i="48"/>
  <c r="BL42" i="48"/>
  <c r="BM45" i="48"/>
  <c r="AR46" i="48"/>
  <c r="AQ46" i="48" s="1"/>
  <c r="AP46" i="48" s="1"/>
  <c r="BC46" i="48"/>
  <c r="BK46" i="48"/>
  <c r="BM47" i="48"/>
  <c r="AR48" i="48"/>
  <c r="AQ48" i="48" s="1"/>
  <c r="AP48" i="48" s="1"/>
  <c r="BC48" i="48"/>
  <c r="BK48" i="48"/>
  <c r="BM49" i="48"/>
  <c r="AR50" i="48"/>
  <c r="AQ50" i="48" s="1"/>
  <c r="AP50" i="48" s="1"/>
  <c r="BC50" i="48"/>
  <c r="BK50" i="48"/>
  <c r="AV51" i="48"/>
  <c r="AU51" i="48" s="1"/>
  <c r="AT51" i="48" s="1"/>
  <c r="BR53" i="48"/>
  <c r="BN53" i="48"/>
  <c r="AV53" i="48"/>
  <c r="AU53" i="48" s="1"/>
  <c r="AT53" i="48" s="1"/>
  <c r="BQ53" i="48"/>
  <c r="BM53" i="48"/>
  <c r="BO53" i="48"/>
  <c r="BK53" i="48"/>
  <c r="BP53" i="48"/>
  <c r="AR51" i="48"/>
  <c r="AQ51" i="48" s="1"/>
  <c r="AP51" i="48" s="1"/>
  <c r="BC51" i="48"/>
  <c r="BG51" i="48"/>
  <c r="BE52" i="48"/>
  <c r="BI52" i="48"/>
  <c r="BM52" i="48"/>
  <c r="BQ52" i="48"/>
  <c r="AR53" i="48"/>
  <c r="AQ53" i="48" s="1"/>
  <c r="AP53" i="48" s="1"/>
  <c r="BC53" i="48"/>
  <c r="BG53" i="48"/>
  <c r="H63" i="48"/>
  <c r="O63" i="48"/>
  <c r="P63" i="48" s="1"/>
  <c r="Q63" i="48" s="1"/>
  <c r="R63" i="48" s="1"/>
  <c r="S63" i="48" s="1"/>
  <c r="T63" i="48" s="1"/>
  <c r="V63" i="48" s="1"/>
  <c r="X63" i="48" s="1"/>
  <c r="Z63" i="48" s="1"/>
  <c r="I64" i="48"/>
  <c r="U64" i="48"/>
  <c r="W64" i="48" s="1"/>
  <c r="Y64" i="48" s="1"/>
  <c r="BE51" i="48"/>
  <c r="AR52" i="48"/>
  <c r="AQ52" i="48" s="1"/>
  <c r="AP52" i="48" s="1"/>
  <c r="BC52" i="48"/>
  <c r="BG52" i="48"/>
  <c r="BK52" i="48"/>
  <c r="BO52" i="48"/>
  <c r="BE53" i="48"/>
  <c r="BI53" i="48"/>
  <c r="G64" i="48"/>
  <c r="BD52" i="48"/>
  <c r="BL52" i="48"/>
  <c r="BF53" i="48"/>
  <c r="O60" i="48"/>
  <c r="P60" i="48" s="1"/>
  <c r="Q60" i="48" s="1"/>
  <c r="R60" i="48" s="1"/>
  <c r="S60" i="48" s="1"/>
  <c r="T60" i="48" s="1"/>
  <c r="V60" i="48" s="1"/>
  <c r="X60" i="48" s="1"/>
  <c r="Z60" i="48" s="1"/>
  <c r="O64" i="48"/>
  <c r="P64" i="48" s="1"/>
  <c r="Q64" i="48" s="1"/>
  <c r="R64" i="48" s="1"/>
  <c r="S64" i="48" s="1"/>
  <c r="T64" i="48" s="1"/>
  <c r="V64" i="48" s="1"/>
  <c r="X64" i="48" s="1"/>
  <c r="Z64" i="48" s="1"/>
  <c r="BO8" i="47"/>
  <c r="BK11" i="47"/>
  <c r="BL6" i="47"/>
  <c r="BP6" i="47"/>
  <c r="BL8" i="47"/>
  <c r="BP8" i="47"/>
  <c r="BR13" i="47"/>
  <c r="BN13" i="47"/>
  <c r="AV13" i="47"/>
  <c r="AU13" i="47" s="1"/>
  <c r="AT13" i="47" s="1"/>
  <c r="BK13" i="47"/>
  <c r="BP13" i="47"/>
  <c r="BJ20" i="47"/>
  <c r="BF20" i="47"/>
  <c r="BI20" i="47"/>
  <c r="BE20" i="47"/>
  <c r="BH20" i="47"/>
  <c r="BD20" i="47"/>
  <c r="BC20" i="47"/>
  <c r="H28" i="47"/>
  <c r="BO47" i="47"/>
  <c r="BK47" i="47"/>
  <c r="BR47" i="47"/>
  <c r="BN47" i="47"/>
  <c r="AV47" i="47"/>
  <c r="AU47" i="47" s="1"/>
  <c r="AT47" i="47" s="1"/>
  <c r="BL47" i="47"/>
  <c r="BQ47" i="47"/>
  <c r="BP47" i="47"/>
  <c r="BM47" i="47"/>
  <c r="BO51" i="47"/>
  <c r="BK51" i="47"/>
  <c r="BR51" i="47"/>
  <c r="BN51" i="47"/>
  <c r="AV51" i="47"/>
  <c r="AU51" i="47" s="1"/>
  <c r="AT51" i="47" s="1"/>
  <c r="BL51" i="47"/>
  <c r="BQ51" i="47"/>
  <c r="BP51" i="47"/>
  <c r="BM51" i="47"/>
  <c r="BK6" i="47"/>
  <c r="BO6" i="47"/>
  <c r="BK8" i="47"/>
  <c r="BK10" i="47"/>
  <c r="BO10" i="47"/>
  <c r="AA25" i="47"/>
  <c r="V25" i="47"/>
  <c r="X25" i="47" s="1"/>
  <c r="Z25" i="47" s="1"/>
  <c r="BL10" i="47"/>
  <c r="BP10" i="47"/>
  <c r="BL11" i="47"/>
  <c r="BP11" i="47"/>
  <c r="BE6" i="47"/>
  <c r="BI6" i="47"/>
  <c r="BM6" i="47"/>
  <c r="BQ6" i="47"/>
  <c r="BE8" i="47"/>
  <c r="BI8" i="47"/>
  <c r="BM8" i="47"/>
  <c r="BQ8" i="47"/>
  <c r="BE10" i="47"/>
  <c r="BI10" i="47"/>
  <c r="BM10" i="47"/>
  <c r="BQ10" i="47"/>
  <c r="BE11" i="47"/>
  <c r="BI11" i="47"/>
  <c r="BM11" i="47"/>
  <c r="BQ11" i="47"/>
  <c r="BL13" i="47"/>
  <c r="BQ13" i="47"/>
  <c r="BG20" i="47"/>
  <c r="AA29" i="47"/>
  <c r="G31" i="47"/>
  <c r="BO11" i="47"/>
  <c r="BO21" i="47"/>
  <c r="BK21" i="47"/>
  <c r="BR21" i="47"/>
  <c r="BN21" i="47"/>
  <c r="AV21" i="47"/>
  <c r="AU21" i="47" s="1"/>
  <c r="AT21" i="47" s="1"/>
  <c r="BQ21" i="47"/>
  <c r="BM21" i="47"/>
  <c r="BP21" i="47"/>
  <c r="O26" i="47"/>
  <c r="P26" i="47" s="1"/>
  <c r="Q26" i="47" s="1"/>
  <c r="R26" i="47" s="1"/>
  <c r="S26" i="47" s="1"/>
  <c r="T26" i="47" s="1"/>
  <c r="V26" i="47" s="1"/>
  <c r="X26" i="47" s="1"/>
  <c r="Z26" i="47" s="1"/>
  <c r="AV6" i="47"/>
  <c r="AU6" i="47" s="1"/>
  <c r="AT6" i="47" s="1"/>
  <c r="BF6" i="47"/>
  <c r="BN6" i="47"/>
  <c r="AV8" i="47"/>
  <c r="AU8" i="47" s="1"/>
  <c r="AT8" i="47" s="1"/>
  <c r="BF8" i="47"/>
  <c r="BN8" i="47"/>
  <c r="AV10" i="47"/>
  <c r="AU10" i="47" s="1"/>
  <c r="AT10" i="47" s="1"/>
  <c r="BF10" i="47"/>
  <c r="BN10" i="47"/>
  <c r="AV11" i="47"/>
  <c r="AU11" i="47" s="1"/>
  <c r="AT11" i="47" s="1"/>
  <c r="BF11" i="47"/>
  <c r="BN11" i="47"/>
  <c r="BR12" i="47"/>
  <c r="BN12" i="47"/>
  <c r="AV12" i="47"/>
  <c r="AU12" i="47" s="1"/>
  <c r="AT12" i="47" s="1"/>
  <c r="BK12" i="47"/>
  <c r="BP12" i="47"/>
  <c r="BM13" i="47"/>
  <c r="BR14" i="47"/>
  <c r="BN14" i="47"/>
  <c r="AV14" i="47"/>
  <c r="AU14" i="47" s="1"/>
  <c r="AT14" i="47" s="1"/>
  <c r="BK14" i="47"/>
  <c r="BP14" i="47"/>
  <c r="AR20" i="47"/>
  <c r="AQ20" i="47" s="1"/>
  <c r="AP20" i="47" s="1"/>
  <c r="BL21" i="47"/>
  <c r="U25" i="47"/>
  <c r="W25" i="47" s="1"/>
  <c r="Y25" i="47" s="1"/>
  <c r="U26" i="47"/>
  <c r="W26" i="47" s="1"/>
  <c r="Y26" i="47" s="1"/>
  <c r="I30" i="47"/>
  <c r="H30" i="47"/>
  <c r="G30" i="47"/>
  <c r="BO49" i="47"/>
  <c r="BK49" i="47"/>
  <c r="BR49" i="47"/>
  <c r="BN49" i="47"/>
  <c r="AV49" i="47"/>
  <c r="AU49" i="47" s="1"/>
  <c r="AT49" i="47" s="1"/>
  <c r="BL49" i="47"/>
  <c r="BQ49" i="47"/>
  <c r="BP49" i="47"/>
  <c r="BM49" i="47"/>
  <c r="BR53" i="47"/>
  <c r="BN53" i="47"/>
  <c r="BQ53" i="47"/>
  <c r="BM53" i="47"/>
  <c r="BP53" i="47"/>
  <c r="BL53" i="47"/>
  <c r="BO53" i="47"/>
  <c r="BK53" i="47"/>
  <c r="AV53" i="47"/>
  <c r="AU53" i="47" s="1"/>
  <c r="AT53" i="47" s="1"/>
  <c r="N68" i="47"/>
  <c r="I31" i="47"/>
  <c r="H31" i="47"/>
  <c r="I28" i="47"/>
  <c r="BM15" i="47"/>
  <c r="BQ15" i="47"/>
  <c r="BL20" i="47"/>
  <c r="BP20" i="47"/>
  <c r="U29" i="47"/>
  <c r="W29" i="47" s="1"/>
  <c r="Y29" i="47" s="1"/>
  <c r="BI46" i="47"/>
  <c r="BE46" i="47"/>
  <c r="BH46" i="47"/>
  <c r="BD46" i="47"/>
  <c r="BC46" i="47"/>
  <c r="BI48" i="47"/>
  <c r="BE48" i="47"/>
  <c r="BH48" i="47"/>
  <c r="BD48" i="47"/>
  <c r="BC48" i="47"/>
  <c r="BI50" i="47"/>
  <c r="BE50" i="47"/>
  <c r="BH50" i="47"/>
  <c r="BD50" i="47"/>
  <c r="BC50" i="47"/>
  <c r="BI52" i="47"/>
  <c r="BE52" i="47"/>
  <c r="BH52" i="47"/>
  <c r="BD52" i="47"/>
  <c r="BC52" i="47"/>
  <c r="M63" i="47"/>
  <c r="F62" i="47"/>
  <c r="M59" i="47"/>
  <c r="F58" i="47"/>
  <c r="M64" i="47"/>
  <c r="F63" i="47"/>
  <c r="M60" i="47"/>
  <c r="F59" i="47"/>
  <c r="F64" i="47"/>
  <c r="M61" i="47"/>
  <c r="F60" i="47"/>
  <c r="M57" i="47"/>
  <c r="M58" i="47"/>
  <c r="F61" i="47"/>
  <c r="BF12" i="47"/>
  <c r="BF13" i="47"/>
  <c r="BF14" i="47"/>
  <c r="AV15" i="47"/>
  <c r="AU15" i="47" s="1"/>
  <c r="AT15" i="47" s="1"/>
  <c r="BF15" i="47"/>
  <c r="BN15" i="47"/>
  <c r="BR15" i="47"/>
  <c r="AV16" i="47"/>
  <c r="AU16" i="47" s="1"/>
  <c r="AT16" i="47" s="1"/>
  <c r="BF16" i="47"/>
  <c r="BN16" i="47"/>
  <c r="BR16" i="47"/>
  <c r="AV17" i="47"/>
  <c r="AU17" i="47" s="1"/>
  <c r="AT17" i="47" s="1"/>
  <c r="BF17" i="47"/>
  <c r="BJ17" i="47"/>
  <c r="BN17" i="47"/>
  <c r="BR17" i="47"/>
  <c r="BM20" i="47"/>
  <c r="BQ20" i="47"/>
  <c r="BF21" i="47"/>
  <c r="BJ21" i="47"/>
  <c r="BR42" i="47"/>
  <c r="BN42" i="47"/>
  <c r="AV42" i="47"/>
  <c r="AU42" i="47" s="1"/>
  <c r="AT42" i="47" s="1"/>
  <c r="BQ42" i="47"/>
  <c r="BM42" i="47"/>
  <c r="BP42" i="47"/>
  <c r="BO45" i="47"/>
  <c r="BK45" i="47"/>
  <c r="BR45" i="47"/>
  <c r="BN45" i="47"/>
  <c r="AV45" i="47"/>
  <c r="AU45" i="47" s="1"/>
  <c r="AT45" i="47" s="1"/>
  <c r="BQ45" i="47"/>
  <c r="BF46" i="47"/>
  <c r="BF48" i="47"/>
  <c r="BF50" i="47"/>
  <c r="BF52" i="47"/>
  <c r="I57" i="47"/>
  <c r="H57" i="47"/>
  <c r="G57" i="47"/>
  <c r="BK15" i="47"/>
  <c r="BK16" i="47"/>
  <c r="BC17" i="47"/>
  <c r="BK17" i="47"/>
  <c r="AV20" i="47"/>
  <c r="AU20" i="47" s="1"/>
  <c r="AT20" i="47" s="1"/>
  <c r="BN20" i="47"/>
  <c r="AR21" i="47"/>
  <c r="AQ21" i="47" s="1"/>
  <c r="AP21" i="47" s="1"/>
  <c r="BC21" i="47"/>
  <c r="O29" i="47"/>
  <c r="P29" i="47" s="1"/>
  <c r="Q29" i="47" s="1"/>
  <c r="R29" i="47" s="1"/>
  <c r="S29" i="47" s="1"/>
  <c r="T29" i="47" s="1"/>
  <c r="V29" i="47" s="1"/>
  <c r="X29" i="47" s="1"/>
  <c r="Z29" i="47" s="1"/>
  <c r="BR38" i="47"/>
  <c r="BN38" i="47"/>
  <c r="BQ38" i="47"/>
  <c r="BM38" i="47"/>
  <c r="BP38" i="47"/>
  <c r="BO41" i="47"/>
  <c r="BK41" i="47"/>
  <c r="BR41" i="47"/>
  <c r="BN41" i="47"/>
  <c r="AV41" i="47"/>
  <c r="AU41" i="47" s="1"/>
  <c r="AT41" i="47" s="1"/>
  <c r="BQ41" i="47"/>
  <c r="BK42" i="47"/>
  <c r="BL45" i="47"/>
  <c r="BG46" i="47"/>
  <c r="BG48" i="47"/>
  <c r="BG50" i="47"/>
  <c r="BG52" i="47"/>
  <c r="BL39" i="47"/>
  <c r="BP39" i="47"/>
  <c r="BK40" i="47"/>
  <c r="BO40" i="47"/>
  <c r="BL43" i="47"/>
  <c r="BP43" i="47"/>
  <c r="BK44" i="47"/>
  <c r="BO44" i="47"/>
  <c r="BL46" i="47"/>
  <c r="BP46" i="47"/>
  <c r="BF47" i="47"/>
  <c r="BJ47" i="47"/>
  <c r="BL48" i="47"/>
  <c r="BP48" i="47"/>
  <c r="BF49" i="47"/>
  <c r="BJ49" i="47"/>
  <c r="BL50" i="47"/>
  <c r="BP50" i="47"/>
  <c r="BF51" i="47"/>
  <c r="BJ51" i="47"/>
  <c r="BL52" i="47"/>
  <c r="BP52" i="47"/>
  <c r="BM39" i="47"/>
  <c r="BL40" i="47"/>
  <c r="BM43" i="47"/>
  <c r="BL44" i="47"/>
  <c r="BM46" i="47"/>
  <c r="AR47" i="47"/>
  <c r="AQ47" i="47" s="1"/>
  <c r="AP47" i="47" s="1"/>
  <c r="BC47" i="47"/>
  <c r="BM48" i="47"/>
  <c r="AR49" i="47"/>
  <c r="AQ49" i="47" s="1"/>
  <c r="AP49" i="47" s="1"/>
  <c r="BC49" i="47"/>
  <c r="BM50" i="47"/>
  <c r="AR51" i="47"/>
  <c r="AQ51" i="47" s="1"/>
  <c r="AP51" i="47" s="1"/>
  <c r="BC51" i="47"/>
  <c r="BM52" i="47"/>
  <c r="BJ53" i="47"/>
  <c r="BF53" i="47"/>
  <c r="BI53" i="47"/>
  <c r="BE53" i="47"/>
  <c r="BH53" i="47"/>
  <c r="BD53" i="47"/>
  <c r="AR53" i="47"/>
  <c r="AQ53" i="47" s="1"/>
  <c r="AP53" i="47" s="1"/>
  <c r="U60" i="48" l="1"/>
  <c r="W60" i="48" s="1"/>
  <c r="Y60" i="48" s="1"/>
  <c r="O25" i="48"/>
  <c r="P25" i="48" s="1"/>
  <c r="Q25" i="48" s="1"/>
  <c r="R25" i="48" s="1"/>
  <c r="S25" i="48" s="1"/>
  <c r="T25" i="48" s="1"/>
  <c r="V25" i="48" s="1"/>
  <c r="X25" i="48" s="1"/>
  <c r="Z25" i="48" s="1"/>
  <c r="O62" i="47"/>
  <c r="P62" i="47" s="1"/>
  <c r="Q62" i="47" s="1"/>
  <c r="R62" i="47" s="1"/>
  <c r="S62" i="47" s="1"/>
  <c r="T62" i="47" s="1"/>
  <c r="V62" i="47" s="1"/>
  <c r="X62" i="47" s="1"/>
  <c r="Z62" i="47" s="1"/>
  <c r="AA62" i="47"/>
  <c r="I61" i="55"/>
  <c r="I64" i="58"/>
  <c r="F59" i="58"/>
  <c r="H59" i="58" s="1"/>
  <c r="I57" i="58"/>
  <c r="L57" i="58"/>
  <c r="Q57" i="58" s="1"/>
  <c r="F64" i="58"/>
  <c r="G64" i="58" s="1"/>
  <c r="I59" i="58"/>
  <c r="I61" i="58"/>
  <c r="L64" i="58"/>
  <c r="Q64" i="58" s="1"/>
  <c r="U64" i="58"/>
  <c r="U63" i="58"/>
  <c r="E77" i="59"/>
  <c r="E80" i="59"/>
  <c r="E73" i="59"/>
  <c r="E72" i="59"/>
  <c r="AA62" i="48"/>
  <c r="U61" i="48"/>
  <c r="W61" i="48" s="1"/>
  <c r="Y61" i="48" s="1"/>
  <c r="U62" i="48"/>
  <c r="W62" i="48" s="1"/>
  <c r="Y62" i="48" s="1"/>
  <c r="I62" i="48"/>
  <c r="O61" i="48"/>
  <c r="P61" i="48" s="1"/>
  <c r="Q61" i="48" s="1"/>
  <c r="R61" i="48" s="1"/>
  <c r="S61" i="48" s="1"/>
  <c r="T61" i="48" s="1"/>
  <c r="V61" i="48" s="1"/>
  <c r="X61" i="48" s="1"/>
  <c r="Z61" i="48" s="1"/>
  <c r="AA58" i="48"/>
  <c r="O58" i="48"/>
  <c r="P58" i="48" s="1"/>
  <c r="Q58" i="48" s="1"/>
  <c r="R58" i="48" s="1"/>
  <c r="S58" i="48" s="1"/>
  <c r="T58" i="48" s="1"/>
  <c r="V58" i="48" s="1"/>
  <c r="X58" i="48" s="1"/>
  <c r="Z58" i="48" s="1"/>
  <c r="H62" i="48"/>
  <c r="G57" i="48"/>
  <c r="O57" i="48"/>
  <c r="P57" i="48" s="1"/>
  <c r="Q57" i="48" s="1"/>
  <c r="R57" i="48" s="1"/>
  <c r="S57" i="48" s="1"/>
  <c r="T57" i="48" s="1"/>
  <c r="V57" i="48" s="1"/>
  <c r="X57" i="48" s="1"/>
  <c r="Z57" i="48" s="1"/>
  <c r="U57" i="48"/>
  <c r="W57" i="48" s="1"/>
  <c r="Y57" i="48" s="1"/>
  <c r="H57" i="48"/>
  <c r="H27" i="48"/>
  <c r="O59" i="48"/>
  <c r="P59" i="48" s="1"/>
  <c r="Q59" i="48" s="1"/>
  <c r="R59" i="48" s="1"/>
  <c r="S59" i="48" s="1"/>
  <c r="T59" i="48" s="1"/>
  <c r="V59" i="48" s="1"/>
  <c r="X59" i="48" s="1"/>
  <c r="Z59" i="48" s="1"/>
  <c r="I27" i="48"/>
  <c r="AA59" i="48"/>
  <c r="AA29" i="48"/>
  <c r="G29" i="47"/>
  <c r="I60" i="56"/>
  <c r="I58" i="57"/>
  <c r="L62" i="57"/>
  <c r="Q62" i="57" s="1"/>
  <c r="F61" i="57"/>
  <c r="G61" i="57" s="1"/>
  <c r="U64" i="57"/>
  <c r="E83" i="60"/>
  <c r="E72" i="60"/>
  <c r="E68" i="60"/>
  <c r="F25" i="60" s="1"/>
  <c r="I59" i="55"/>
  <c r="I63" i="55"/>
  <c r="I32" i="47"/>
  <c r="G27" i="47"/>
  <c r="H27" i="47"/>
  <c r="H32" i="47"/>
  <c r="I25" i="47"/>
  <c r="AA30" i="47"/>
  <c r="G26" i="47"/>
  <c r="O32" i="47"/>
  <c r="P32" i="47" s="1"/>
  <c r="Q32" i="47" s="1"/>
  <c r="R32" i="47" s="1"/>
  <c r="S32" i="47" s="1"/>
  <c r="T32" i="47" s="1"/>
  <c r="V32" i="47" s="1"/>
  <c r="X32" i="47" s="1"/>
  <c r="Z32" i="47" s="1"/>
  <c r="I26" i="47"/>
  <c r="AA32" i="47"/>
  <c r="U28" i="47"/>
  <c r="W28" i="47" s="1"/>
  <c r="Y28" i="47" s="1"/>
  <c r="V28" i="47"/>
  <c r="X28" i="47" s="1"/>
  <c r="Z28" i="47" s="1"/>
  <c r="O31" i="47"/>
  <c r="P31" i="47" s="1"/>
  <c r="Q31" i="47" s="1"/>
  <c r="R31" i="47" s="1"/>
  <c r="S31" i="47" s="1"/>
  <c r="T31" i="47" s="1"/>
  <c r="V31" i="47" s="1"/>
  <c r="X31" i="47" s="1"/>
  <c r="Z31" i="47" s="1"/>
  <c r="U30" i="47"/>
  <c r="W30" i="47" s="1"/>
  <c r="Y30" i="47" s="1"/>
  <c r="AA31" i="47"/>
  <c r="H59" i="48"/>
  <c r="G28" i="48"/>
  <c r="G60" i="48"/>
  <c r="I60" i="48"/>
  <c r="AA28" i="48"/>
  <c r="I58" i="48"/>
  <c r="I28" i="48"/>
  <c r="O27" i="47"/>
  <c r="P27" i="47" s="1"/>
  <c r="Q27" i="47" s="1"/>
  <c r="R27" i="47" s="1"/>
  <c r="S27" i="47" s="1"/>
  <c r="T27" i="47" s="1"/>
  <c r="V27" i="47" s="1"/>
  <c r="X27" i="47" s="1"/>
  <c r="Z27" i="47" s="1"/>
  <c r="AA27" i="47"/>
  <c r="F59" i="55"/>
  <c r="H59" i="55" s="1"/>
  <c r="F62" i="55"/>
  <c r="G62" i="55" s="1"/>
  <c r="L60" i="55"/>
  <c r="M60" i="55" s="1"/>
  <c r="U63" i="55"/>
  <c r="L58" i="57"/>
  <c r="Q58" i="57" s="1"/>
  <c r="I60" i="57"/>
  <c r="L58" i="58"/>
  <c r="M58" i="58" s="1"/>
  <c r="F58" i="58"/>
  <c r="H58" i="58" s="1"/>
  <c r="F61" i="58"/>
  <c r="H61" i="58" s="1"/>
  <c r="L59" i="58"/>
  <c r="Q59" i="58" s="1"/>
  <c r="U57" i="58"/>
  <c r="U59" i="58"/>
  <c r="I62" i="58"/>
  <c r="U64" i="60"/>
  <c r="H58" i="48"/>
  <c r="F57" i="55"/>
  <c r="H57" i="55" s="1"/>
  <c r="L61" i="57"/>
  <c r="M61" i="57" s="1"/>
  <c r="I62" i="57"/>
  <c r="L60" i="58"/>
  <c r="Q60" i="58" s="1"/>
  <c r="F62" i="58"/>
  <c r="H62" i="58" s="1"/>
  <c r="F63" i="58"/>
  <c r="H63" i="58" s="1"/>
  <c r="L61" i="58"/>
  <c r="M61" i="58" s="1"/>
  <c r="I58" i="58"/>
  <c r="I60" i="58"/>
  <c r="U62" i="58"/>
  <c r="L64" i="59"/>
  <c r="Q64" i="59" s="1"/>
  <c r="L63" i="55"/>
  <c r="M63" i="55" s="1"/>
  <c r="F62" i="57"/>
  <c r="H62" i="57" s="1"/>
  <c r="I64" i="57"/>
  <c r="F60" i="58"/>
  <c r="H60" i="58" s="1"/>
  <c r="L62" i="58"/>
  <c r="Q62" i="58" s="1"/>
  <c r="F57" i="58"/>
  <c r="H57" i="58" s="1"/>
  <c r="L63" i="58"/>
  <c r="M63" i="58" s="1"/>
  <c r="U58" i="58"/>
  <c r="U60" i="58"/>
  <c r="I63" i="58"/>
  <c r="O28" i="48"/>
  <c r="P28" i="48" s="1"/>
  <c r="Q28" i="48" s="1"/>
  <c r="R28" i="48" s="1"/>
  <c r="S28" i="48" s="1"/>
  <c r="T28" i="48" s="1"/>
  <c r="V28" i="48" s="1"/>
  <c r="X28" i="48" s="1"/>
  <c r="Z28" i="48" s="1"/>
  <c r="I59" i="48"/>
  <c r="E89" i="60"/>
  <c r="Z43" i="60"/>
  <c r="AW16" i="47"/>
  <c r="AZ16" i="47" s="1"/>
  <c r="AA50" i="60"/>
  <c r="AC50" i="60" s="1"/>
  <c r="D50" i="60" s="1"/>
  <c r="E95" i="60"/>
  <c r="Z49" i="60"/>
  <c r="Z52" i="60"/>
  <c r="E98" i="60"/>
  <c r="E82" i="60"/>
  <c r="U58" i="60"/>
  <c r="F60" i="60"/>
  <c r="F64" i="60"/>
  <c r="U61" i="60"/>
  <c r="I58" i="60"/>
  <c r="I62" i="60"/>
  <c r="U57" i="60"/>
  <c r="L61" i="60"/>
  <c r="AA46" i="60"/>
  <c r="AB46" i="60" s="1"/>
  <c r="C46" i="60" s="1"/>
  <c r="E73" i="60"/>
  <c r="L57" i="60"/>
  <c r="F63" i="60"/>
  <c r="I57" i="60"/>
  <c r="L60" i="60"/>
  <c r="E77" i="60"/>
  <c r="Z48" i="60"/>
  <c r="E94" i="60"/>
  <c r="E81" i="60"/>
  <c r="E69" i="60"/>
  <c r="AA47" i="60"/>
  <c r="AC47" i="60" s="1"/>
  <c r="D47" i="60" s="1"/>
  <c r="E87" i="60"/>
  <c r="Z41" i="60"/>
  <c r="U60" i="60"/>
  <c r="F61" i="60"/>
  <c r="F57" i="60"/>
  <c r="U63" i="60"/>
  <c r="I59" i="60"/>
  <c r="I63" i="60"/>
  <c r="L58" i="60"/>
  <c r="L62" i="60"/>
  <c r="AA51" i="60"/>
  <c r="AB51" i="60" s="1"/>
  <c r="C51" i="60" s="1"/>
  <c r="E91" i="60"/>
  <c r="Z45" i="60"/>
  <c r="E99" i="60"/>
  <c r="Z53" i="60"/>
  <c r="F59" i="60"/>
  <c r="U59" i="60"/>
  <c r="I61" i="60"/>
  <c r="L64" i="60"/>
  <c r="E85" i="60"/>
  <c r="Z39" i="60"/>
  <c r="U62" i="60"/>
  <c r="F62" i="60"/>
  <c r="F58" i="60"/>
  <c r="I60" i="60"/>
  <c r="I64" i="60"/>
  <c r="L59" i="60"/>
  <c r="L63" i="60"/>
  <c r="E74" i="60"/>
  <c r="AA46" i="59"/>
  <c r="AC46" i="59" s="1"/>
  <c r="D46" i="59" s="1"/>
  <c r="AA48" i="59"/>
  <c r="AC48" i="59" s="1"/>
  <c r="D48" i="59" s="1"/>
  <c r="E79" i="59"/>
  <c r="E87" i="59"/>
  <c r="Z41" i="59"/>
  <c r="AA51" i="59"/>
  <c r="AC51" i="59" s="1"/>
  <c r="D51" i="59" s="1"/>
  <c r="E99" i="59"/>
  <c r="Z53" i="59"/>
  <c r="F61" i="59"/>
  <c r="U59" i="59"/>
  <c r="U57" i="59"/>
  <c r="I61" i="59"/>
  <c r="F57" i="59"/>
  <c r="L59" i="59"/>
  <c r="L63" i="59"/>
  <c r="E78" i="59"/>
  <c r="E74" i="59"/>
  <c r="F60" i="59"/>
  <c r="F64" i="59"/>
  <c r="I60" i="59"/>
  <c r="L58" i="59"/>
  <c r="E82" i="59"/>
  <c r="E91" i="59"/>
  <c r="Z45" i="59"/>
  <c r="U58" i="59"/>
  <c r="F62" i="59"/>
  <c r="U61" i="59"/>
  <c r="I58" i="59"/>
  <c r="I62" i="59"/>
  <c r="L57" i="59"/>
  <c r="L60" i="59"/>
  <c r="AA52" i="59"/>
  <c r="AB52" i="59" s="1"/>
  <c r="C52" i="59" s="1"/>
  <c r="E75" i="59"/>
  <c r="U62" i="59"/>
  <c r="I57" i="59"/>
  <c r="I64" i="59"/>
  <c r="L62" i="59"/>
  <c r="E71" i="59"/>
  <c r="AX14" i="47"/>
  <c r="BA14" i="47" s="1"/>
  <c r="AA50" i="59"/>
  <c r="AC50" i="59" s="1"/>
  <c r="D50" i="59" s="1"/>
  <c r="E95" i="59"/>
  <c r="Z49" i="59"/>
  <c r="AA47" i="59"/>
  <c r="AC47" i="59" s="1"/>
  <c r="D47" i="59" s="1"/>
  <c r="E85" i="59"/>
  <c r="Z39" i="59"/>
  <c r="E89" i="59"/>
  <c r="Z43" i="59"/>
  <c r="E83" i="59"/>
  <c r="Z21" i="59"/>
  <c r="U60" i="59"/>
  <c r="F59" i="59"/>
  <c r="F63" i="59"/>
  <c r="U63" i="59"/>
  <c r="I59" i="59"/>
  <c r="I63" i="59"/>
  <c r="F58" i="59"/>
  <c r="L61" i="59"/>
  <c r="U64" i="59"/>
  <c r="E70" i="59"/>
  <c r="AA46" i="58"/>
  <c r="AC46" i="58" s="1"/>
  <c r="D46" i="58" s="1"/>
  <c r="AA50" i="58"/>
  <c r="AB50" i="58" s="1"/>
  <c r="C50" i="58" s="1"/>
  <c r="AA49" i="58"/>
  <c r="AC49" i="58" s="1"/>
  <c r="D49" i="58" s="1"/>
  <c r="AW12" i="47"/>
  <c r="AZ12" i="47" s="1"/>
  <c r="AW19" i="48"/>
  <c r="AZ19" i="48" s="1"/>
  <c r="AA48" i="58"/>
  <c r="AC48" i="58" s="1"/>
  <c r="D48" i="58" s="1"/>
  <c r="AA53" i="58"/>
  <c r="AC53" i="58" s="1"/>
  <c r="D53" i="58" s="1"/>
  <c r="E75" i="58"/>
  <c r="Z13" i="58"/>
  <c r="E71" i="58"/>
  <c r="Z9" i="58"/>
  <c r="E93" i="58"/>
  <c r="Z47" i="58"/>
  <c r="AA45" i="58"/>
  <c r="AB45" i="58" s="1"/>
  <c r="C45" i="58" s="1"/>
  <c r="AX12" i="47"/>
  <c r="BA12" i="47" s="1"/>
  <c r="AX19" i="48"/>
  <c r="BA19" i="48" s="1"/>
  <c r="AX20" i="48"/>
  <c r="BA20" i="48" s="1"/>
  <c r="U61" i="58"/>
  <c r="AX16" i="47"/>
  <c r="BA16" i="47" s="1"/>
  <c r="I82" i="48"/>
  <c r="E79" i="58"/>
  <c r="Z17" i="58"/>
  <c r="AA52" i="58"/>
  <c r="AC52" i="58" s="1"/>
  <c r="D52" i="58" s="1"/>
  <c r="E83" i="58"/>
  <c r="Z21" i="58"/>
  <c r="E97" i="58"/>
  <c r="Z51" i="58"/>
  <c r="AA53" i="57"/>
  <c r="AC53" i="57" s="1"/>
  <c r="D53" i="57" s="1"/>
  <c r="AA45" i="57"/>
  <c r="AC45" i="57" s="1"/>
  <c r="D45" i="57" s="1"/>
  <c r="L64" i="57"/>
  <c r="F63" i="57"/>
  <c r="L63" i="57"/>
  <c r="F64" i="57"/>
  <c r="U58" i="57"/>
  <c r="U60" i="57"/>
  <c r="U62" i="57"/>
  <c r="AA46" i="57"/>
  <c r="AB46" i="57" s="1"/>
  <c r="C46" i="57" s="1"/>
  <c r="AA47" i="57"/>
  <c r="AC47" i="57" s="1"/>
  <c r="D47" i="57" s="1"/>
  <c r="E97" i="57"/>
  <c r="Z51" i="57"/>
  <c r="E88" i="57"/>
  <c r="Z42" i="57"/>
  <c r="AA49" i="57"/>
  <c r="AC49" i="57" s="1"/>
  <c r="D49" i="57" s="1"/>
  <c r="F57" i="57"/>
  <c r="L57" i="57"/>
  <c r="F58" i="57"/>
  <c r="I57" i="57"/>
  <c r="I59" i="57"/>
  <c r="I61" i="57"/>
  <c r="I63" i="57"/>
  <c r="AA48" i="57"/>
  <c r="AC48" i="57" s="1"/>
  <c r="D48" i="57" s="1"/>
  <c r="F59" i="57"/>
  <c r="L60" i="57"/>
  <c r="L59" i="57"/>
  <c r="F60" i="57"/>
  <c r="U57" i="57"/>
  <c r="U59" i="57"/>
  <c r="U61" i="57"/>
  <c r="U63" i="57"/>
  <c r="AA50" i="57"/>
  <c r="AB50" i="57" s="1"/>
  <c r="C50" i="57" s="1"/>
  <c r="Z44" i="57"/>
  <c r="E90" i="57"/>
  <c r="AA52" i="57"/>
  <c r="AB52" i="57" s="1"/>
  <c r="C52" i="57" s="1"/>
  <c r="AA46" i="56"/>
  <c r="AC46" i="56" s="1"/>
  <c r="D46" i="56" s="1"/>
  <c r="F61" i="56"/>
  <c r="L61" i="56"/>
  <c r="F58" i="56"/>
  <c r="L64" i="56"/>
  <c r="U58" i="56"/>
  <c r="U60" i="56"/>
  <c r="U62" i="56"/>
  <c r="U64" i="56"/>
  <c r="AA49" i="56"/>
  <c r="AC49" i="56" s="1"/>
  <c r="D49" i="56" s="1"/>
  <c r="AA53" i="56"/>
  <c r="AC53" i="56" s="1"/>
  <c r="D53" i="56" s="1"/>
  <c r="AA51" i="56"/>
  <c r="AC51" i="56" s="1"/>
  <c r="D51" i="56" s="1"/>
  <c r="F59" i="56"/>
  <c r="F63" i="56"/>
  <c r="L62" i="56"/>
  <c r="I62" i="56"/>
  <c r="AA45" i="56"/>
  <c r="AC45" i="56" s="1"/>
  <c r="D45" i="56" s="1"/>
  <c r="AA52" i="56"/>
  <c r="AB52" i="56" s="1"/>
  <c r="C52" i="56" s="1"/>
  <c r="AA48" i="56"/>
  <c r="AC48" i="56" s="1"/>
  <c r="D48" i="56" s="1"/>
  <c r="L63" i="56"/>
  <c r="F60" i="56"/>
  <c r="L58" i="56"/>
  <c r="I57" i="56"/>
  <c r="I59" i="56"/>
  <c r="I61" i="56"/>
  <c r="E93" i="56"/>
  <c r="F31" i="56" s="1"/>
  <c r="Z47" i="56"/>
  <c r="L59" i="56"/>
  <c r="F64" i="56"/>
  <c r="I58" i="56"/>
  <c r="I64" i="56"/>
  <c r="AA50" i="56"/>
  <c r="AB50" i="56" s="1"/>
  <c r="C50" i="56" s="1"/>
  <c r="L57" i="56"/>
  <c r="F57" i="56"/>
  <c r="F62" i="56"/>
  <c r="L60" i="56"/>
  <c r="U57" i="56"/>
  <c r="U59" i="56"/>
  <c r="U61" i="56"/>
  <c r="U63" i="56"/>
  <c r="AA50" i="55"/>
  <c r="AC50" i="55" s="1"/>
  <c r="D50" i="55" s="1"/>
  <c r="AA51" i="55"/>
  <c r="AC51" i="55" s="1"/>
  <c r="D51" i="55" s="1"/>
  <c r="E89" i="55"/>
  <c r="Z43" i="55"/>
  <c r="F61" i="55"/>
  <c r="F58" i="55"/>
  <c r="I57" i="55"/>
  <c r="F64" i="55"/>
  <c r="L62" i="55"/>
  <c r="U59" i="55"/>
  <c r="U61" i="55"/>
  <c r="AA48" i="55"/>
  <c r="AC48" i="55" s="1"/>
  <c r="D48" i="55" s="1"/>
  <c r="E85" i="55"/>
  <c r="Z39" i="55"/>
  <c r="AA47" i="55"/>
  <c r="AC47" i="55" s="1"/>
  <c r="D47" i="55" s="1"/>
  <c r="AA53" i="55"/>
  <c r="AB53" i="55" s="1"/>
  <c r="C53" i="55" s="1"/>
  <c r="U57" i="55"/>
  <c r="L59" i="55"/>
  <c r="I58" i="55"/>
  <c r="L57" i="55"/>
  <c r="L64" i="55"/>
  <c r="I60" i="55"/>
  <c r="I62" i="55"/>
  <c r="I64" i="55"/>
  <c r="E87" i="55"/>
  <c r="Z41" i="55"/>
  <c r="E95" i="55"/>
  <c r="Z49" i="55"/>
  <c r="AA52" i="55"/>
  <c r="AC52" i="55" s="1"/>
  <c r="D52" i="55" s="1"/>
  <c r="E91" i="55"/>
  <c r="Z45" i="55"/>
  <c r="AA46" i="55"/>
  <c r="AB46" i="55" s="1"/>
  <c r="C46" i="55" s="1"/>
  <c r="F63" i="55"/>
  <c r="L61" i="55"/>
  <c r="F60" i="55"/>
  <c r="L58" i="55"/>
  <c r="U58" i="55"/>
  <c r="U60" i="55"/>
  <c r="U62" i="55"/>
  <c r="U64" i="55"/>
  <c r="AW17" i="47"/>
  <c r="AZ17" i="47" s="1"/>
  <c r="BH22" i="48"/>
  <c r="AX17" i="47"/>
  <c r="BA17" i="47" s="1"/>
  <c r="I81" i="47"/>
  <c r="BF54" i="47"/>
  <c r="BH54" i="47"/>
  <c r="BJ54" i="47"/>
  <c r="BJ22" i="48"/>
  <c r="BH54" i="48"/>
  <c r="BL54" i="47"/>
  <c r="BI54" i="48"/>
  <c r="BQ54" i="48"/>
  <c r="BG54" i="48"/>
  <c r="BE54" i="48"/>
  <c r="BP22" i="48"/>
  <c r="BI22" i="48"/>
  <c r="BE22" i="48"/>
  <c r="BK54" i="47"/>
  <c r="BC22" i="47"/>
  <c r="BJ22" i="47"/>
  <c r="BR22" i="47"/>
  <c r="BC22" i="48"/>
  <c r="BG22" i="48"/>
  <c r="BO22" i="48"/>
  <c r="BP54" i="48"/>
  <c r="BE54" i="47"/>
  <c r="BD54" i="48"/>
  <c r="BC54" i="48"/>
  <c r="BJ54" i="48"/>
  <c r="BF54" i="48"/>
  <c r="BM54" i="48"/>
  <c r="BL22" i="48"/>
  <c r="BD22" i="48"/>
  <c r="BH22" i="47"/>
  <c r="BG22" i="47"/>
  <c r="BR54" i="48"/>
  <c r="BN22" i="48"/>
  <c r="I79" i="48"/>
  <c r="AW17" i="48"/>
  <c r="AZ17" i="48" s="1"/>
  <c r="AX17" i="48"/>
  <c r="BA17" i="48" s="1"/>
  <c r="I73" i="48"/>
  <c r="AW11" i="48"/>
  <c r="AZ11" i="48" s="1"/>
  <c r="AX11" i="48"/>
  <c r="BA11" i="48" s="1"/>
  <c r="I71" i="48"/>
  <c r="AW9" i="48"/>
  <c r="AZ9" i="48" s="1"/>
  <c r="AX9" i="48"/>
  <c r="BA9" i="48" s="1"/>
  <c r="BM22" i="48"/>
  <c r="I80" i="48"/>
  <c r="AW18" i="48"/>
  <c r="AZ18" i="48" s="1"/>
  <c r="AX18" i="48"/>
  <c r="BA18" i="48" s="1"/>
  <c r="BO54" i="48"/>
  <c r="BN54" i="48"/>
  <c r="I77" i="48"/>
  <c r="AX15" i="48"/>
  <c r="BA15" i="48" s="1"/>
  <c r="AW15" i="48"/>
  <c r="AZ15" i="48" s="1"/>
  <c r="I75" i="48"/>
  <c r="AX13" i="48"/>
  <c r="BA13" i="48" s="1"/>
  <c r="AW13" i="48"/>
  <c r="AZ13" i="48" s="1"/>
  <c r="BK22" i="48"/>
  <c r="BF22" i="48"/>
  <c r="I72" i="48"/>
  <c r="AW10" i="48"/>
  <c r="AZ10" i="48" s="1"/>
  <c r="AX10" i="48"/>
  <c r="BA10" i="48" s="1"/>
  <c r="BD22" i="47"/>
  <c r="BI54" i="47"/>
  <c r="BG54" i="47"/>
  <c r="BN54" i="47"/>
  <c r="AW14" i="47"/>
  <c r="AZ14" i="47" s="1"/>
  <c r="BK54" i="48"/>
  <c r="I74" i="48"/>
  <c r="AX12" i="48"/>
  <c r="BA12" i="48" s="1"/>
  <c r="AW12" i="48"/>
  <c r="AZ12" i="48" s="1"/>
  <c r="I69" i="48"/>
  <c r="AW7" i="48"/>
  <c r="AZ7" i="48" s="1"/>
  <c r="AX7" i="48"/>
  <c r="BA7" i="48" s="1"/>
  <c r="BO54" i="47"/>
  <c r="BD54" i="47"/>
  <c r="BL54" i="48"/>
  <c r="I78" i="48"/>
  <c r="AX16" i="48"/>
  <c r="BA16" i="48" s="1"/>
  <c r="AW16" i="48"/>
  <c r="AZ16" i="48" s="1"/>
  <c r="BR22" i="48"/>
  <c r="I83" i="48"/>
  <c r="AW21" i="48"/>
  <c r="AZ21" i="48" s="1"/>
  <c r="AX21" i="48"/>
  <c r="BA21" i="48" s="1"/>
  <c r="I76" i="48"/>
  <c r="AX14" i="48"/>
  <c r="BA14" i="48" s="1"/>
  <c r="AW14" i="48"/>
  <c r="AZ14" i="48" s="1"/>
  <c r="I70" i="48"/>
  <c r="I26" i="48" s="1"/>
  <c r="AW8" i="48"/>
  <c r="AZ8" i="48" s="1"/>
  <c r="AX8" i="48"/>
  <c r="BA8" i="48" s="1"/>
  <c r="BQ22" i="48"/>
  <c r="I68" i="48"/>
  <c r="AW6" i="48"/>
  <c r="AZ6" i="48" s="1"/>
  <c r="AX6" i="48"/>
  <c r="BA6" i="48" s="1"/>
  <c r="H60" i="47"/>
  <c r="G60" i="47"/>
  <c r="I60" i="47"/>
  <c r="I75" i="47"/>
  <c r="AW13" i="47"/>
  <c r="AZ13" i="47" s="1"/>
  <c r="AX13" i="47"/>
  <c r="BA13" i="47" s="1"/>
  <c r="BE22" i="47"/>
  <c r="BP54" i="47"/>
  <c r="BR54" i="47"/>
  <c r="I61" i="47"/>
  <c r="H61" i="47"/>
  <c r="G61" i="47"/>
  <c r="AA61" i="47"/>
  <c r="O61" i="47"/>
  <c r="P61" i="47" s="1"/>
  <c r="Q61" i="47" s="1"/>
  <c r="R61" i="47" s="1"/>
  <c r="S61" i="47" s="1"/>
  <c r="T61" i="47" s="1"/>
  <c r="V61" i="47" s="1"/>
  <c r="X61" i="47" s="1"/>
  <c r="Z61" i="47" s="1"/>
  <c r="U61" i="47"/>
  <c r="W61" i="47" s="1"/>
  <c r="Y61" i="47" s="1"/>
  <c r="G63" i="47"/>
  <c r="I63" i="47"/>
  <c r="H63" i="47"/>
  <c r="I62" i="47"/>
  <c r="H62" i="47"/>
  <c r="G62" i="47"/>
  <c r="I72" i="47"/>
  <c r="AX10" i="47"/>
  <c r="BA10" i="47" s="1"/>
  <c r="AW10" i="47"/>
  <c r="AZ10" i="47" s="1"/>
  <c r="BQ22" i="47"/>
  <c r="I68" i="47"/>
  <c r="AW6" i="47"/>
  <c r="AZ6" i="47" s="1"/>
  <c r="AX6" i="47"/>
  <c r="BA6" i="47" s="1"/>
  <c r="BP22" i="47"/>
  <c r="AA60" i="47"/>
  <c r="O60" i="47"/>
  <c r="P60" i="47" s="1"/>
  <c r="Q60" i="47" s="1"/>
  <c r="R60" i="47" s="1"/>
  <c r="S60" i="47" s="1"/>
  <c r="T60" i="47" s="1"/>
  <c r="V60" i="47" s="1"/>
  <c r="X60" i="47" s="1"/>
  <c r="Z60" i="47" s="1"/>
  <c r="U60" i="47"/>
  <c r="W60" i="47" s="1"/>
  <c r="Y60" i="47" s="1"/>
  <c r="BM54" i="47"/>
  <c r="U58" i="47"/>
  <c r="W58" i="47" s="1"/>
  <c r="Y58" i="47" s="1"/>
  <c r="AA58" i="47"/>
  <c r="O58" i="47"/>
  <c r="P58" i="47" s="1"/>
  <c r="Q58" i="47" s="1"/>
  <c r="R58" i="47" s="1"/>
  <c r="S58" i="47" s="1"/>
  <c r="T58" i="47" s="1"/>
  <c r="V58" i="47" s="1"/>
  <c r="X58" i="47" s="1"/>
  <c r="Z58" i="47" s="1"/>
  <c r="H64" i="47"/>
  <c r="G64" i="47"/>
  <c r="I64" i="47"/>
  <c r="AA64" i="47"/>
  <c r="O64" i="47"/>
  <c r="P64" i="47" s="1"/>
  <c r="Q64" i="47" s="1"/>
  <c r="R64" i="47" s="1"/>
  <c r="S64" i="47" s="1"/>
  <c r="T64" i="47" s="1"/>
  <c r="V64" i="47" s="1"/>
  <c r="X64" i="47" s="1"/>
  <c r="Z64" i="47" s="1"/>
  <c r="U64" i="47"/>
  <c r="W64" i="47" s="1"/>
  <c r="Y64" i="47" s="1"/>
  <c r="U63" i="47"/>
  <c r="W63" i="47" s="1"/>
  <c r="Y63" i="47" s="1"/>
  <c r="O63" i="47"/>
  <c r="P63" i="47" s="1"/>
  <c r="Q63" i="47" s="1"/>
  <c r="R63" i="47" s="1"/>
  <c r="S63" i="47" s="1"/>
  <c r="T63" i="47" s="1"/>
  <c r="V63" i="47" s="1"/>
  <c r="X63" i="47" s="1"/>
  <c r="Z63" i="47" s="1"/>
  <c r="AA63" i="47"/>
  <c r="BC54" i="47"/>
  <c r="I77" i="47"/>
  <c r="AW15" i="47"/>
  <c r="AZ15" i="47" s="1"/>
  <c r="AX15" i="47"/>
  <c r="BA15" i="47" s="1"/>
  <c r="BN22" i="47"/>
  <c r="I83" i="47"/>
  <c r="AW21" i="47"/>
  <c r="AZ21" i="47" s="1"/>
  <c r="AX21" i="47"/>
  <c r="BA21" i="47" s="1"/>
  <c r="I71" i="47"/>
  <c r="BM22" i="47"/>
  <c r="BO22" i="47"/>
  <c r="BL22" i="47"/>
  <c r="U59" i="47"/>
  <c r="W59" i="47" s="1"/>
  <c r="Y59" i="47" s="1"/>
  <c r="AA59" i="47"/>
  <c r="O59" i="47"/>
  <c r="P59" i="47" s="1"/>
  <c r="Q59" i="47" s="1"/>
  <c r="R59" i="47" s="1"/>
  <c r="S59" i="47" s="1"/>
  <c r="T59" i="47" s="1"/>
  <c r="V59" i="47" s="1"/>
  <c r="X59" i="47" s="1"/>
  <c r="Z59" i="47" s="1"/>
  <c r="I73" i="47"/>
  <c r="I29" i="47" s="1"/>
  <c r="AX11" i="47"/>
  <c r="BA11" i="47" s="1"/>
  <c r="AW11" i="47"/>
  <c r="AZ11" i="47" s="1"/>
  <c r="I69" i="47"/>
  <c r="BQ54" i="47"/>
  <c r="I82" i="47"/>
  <c r="AX20" i="47"/>
  <c r="BA20" i="47" s="1"/>
  <c r="AW20" i="47"/>
  <c r="AZ20" i="47" s="1"/>
  <c r="AA57" i="47"/>
  <c r="O57" i="47"/>
  <c r="P57" i="47" s="1"/>
  <c r="Q57" i="47" s="1"/>
  <c r="R57" i="47" s="1"/>
  <c r="S57" i="47" s="1"/>
  <c r="T57" i="47" s="1"/>
  <c r="V57" i="47" s="1"/>
  <c r="X57" i="47" s="1"/>
  <c r="Z57" i="47" s="1"/>
  <c r="U57" i="47"/>
  <c r="W57" i="47" s="1"/>
  <c r="Y57" i="47" s="1"/>
  <c r="G59" i="47"/>
  <c r="I59" i="47"/>
  <c r="H59" i="47"/>
  <c r="I58" i="47"/>
  <c r="H58" i="47"/>
  <c r="G58" i="47"/>
  <c r="BF22" i="47"/>
  <c r="I70" i="47"/>
  <c r="AW8" i="47"/>
  <c r="AZ8" i="47" s="1"/>
  <c r="AX8" i="47"/>
  <c r="BA8" i="47" s="1"/>
  <c r="BI22" i="47"/>
  <c r="BK22" i="47"/>
  <c r="H64" i="58" l="1"/>
  <c r="Q63" i="55"/>
  <c r="G59" i="55"/>
  <c r="H62" i="55"/>
  <c r="Q60" i="55"/>
  <c r="M60" i="58"/>
  <c r="M57" i="58"/>
  <c r="G59" i="58"/>
  <c r="M59" i="58"/>
  <c r="G63" i="58"/>
  <c r="M64" i="58"/>
  <c r="Q61" i="58"/>
  <c r="G61" i="58"/>
  <c r="G60" i="58"/>
  <c r="Q63" i="58"/>
  <c r="Q58" i="58"/>
  <c r="I30" i="58"/>
  <c r="M62" i="58"/>
  <c r="M64" i="59"/>
  <c r="F25" i="56"/>
  <c r="H25" i="56" s="1"/>
  <c r="P31" i="56"/>
  <c r="R31" i="56"/>
  <c r="S31" i="56"/>
  <c r="T31" i="56"/>
  <c r="G31" i="56"/>
  <c r="N31" i="56"/>
  <c r="H31" i="56"/>
  <c r="O31" i="56"/>
  <c r="F26" i="56"/>
  <c r="Q25" i="57"/>
  <c r="T25" i="57"/>
  <c r="S25" i="57"/>
  <c r="R25" i="57"/>
  <c r="H61" i="57"/>
  <c r="M62" i="57"/>
  <c r="G62" i="57"/>
  <c r="Q31" i="57"/>
  <c r="Q61" i="57"/>
  <c r="I27" i="57"/>
  <c r="M58" i="57"/>
  <c r="R25" i="60"/>
  <c r="T25" i="60"/>
  <c r="O25" i="60"/>
  <c r="G25" i="60"/>
  <c r="S25" i="60"/>
  <c r="N25" i="60"/>
  <c r="P25" i="60"/>
  <c r="H25" i="60"/>
  <c r="F31" i="60"/>
  <c r="O31" i="60" s="1"/>
  <c r="U27" i="60"/>
  <c r="F32" i="58"/>
  <c r="U31" i="55"/>
  <c r="G57" i="55"/>
  <c r="G58" i="58"/>
  <c r="G57" i="58"/>
  <c r="I26" i="60"/>
  <c r="U32" i="55"/>
  <c r="G62" i="58"/>
  <c r="F27" i="60"/>
  <c r="I32" i="60"/>
  <c r="U32" i="59"/>
  <c r="F29" i="60"/>
  <c r="I31" i="60"/>
  <c r="AB47" i="60"/>
  <c r="C47" i="60" s="1"/>
  <c r="AC51" i="60"/>
  <c r="D51" i="60" s="1"/>
  <c r="AC52" i="59"/>
  <c r="D52" i="59" s="1"/>
  <c r="AB50" i="60"/>
  <c r="C50" i="60" s="1"/>
  <c r="AB48" i="58"/>
  <c r="C48" i="58" s="1"/>
  <c r="AA48" i="60"/>
  <c r="AC48" i="60" s="1"/>
  <c r="D48" i="60" s="1"/>
  <c r="Q61" i="60"/>
  <c r="M61" i="60"/>
  <c r="AA49" i="60"/>
  <c r="AC49" i="60" s="1"/>
  <c r="D49" i="60" s="1"/>
  <c r="I29" i="60"/>
  <c r="L27" i="60"/>
  <c r="L29" i="60"/>
  <c r="L31" i="60"/>
  <c r="I28" i="60"/>
  <c r="U32" i="60"/>
  <c r="AA45" i="60"/>
  <c r="AC45" i="60" s="1"/>
  <c r="D45" i="60" s="1"/>
  <c r="H63" i="60"/>
  <c r="G63" i="60"/>
  <c r="H64" i="60"/>
  <c r="G64" i="60"/>
  <c r="Q63" i="60"/>
  <c r="M63" i="60"/>
  <c r="I25" i="60"/>
  <c r="I30" i="60"/>
  <c r="F26" i="60"/>
  <c r="F28" i="60"/>
  <c r="F30" i="60"/>
  <c r="F32" i="60"/>
  <c r="U29" i="60"/>
  <c r="I27" i="60"/>
  <c r="G58" i="60"/>
  <c r="H58" i="60"/>
  <c r="H59" i="60"/>
  <c r="G59" i="60"/>
  <c r="Q62" i="60"/>
  <c r="M62" i="60"/>
  <c r="Q57" i="60"/>
  <c r="M57" i="60"/>
  <c r="AC46" i="60"/>
  <c r="D46" i="60" s="1"/>
  <c r="H60" i="60"/>
  <c r="G60" i="60"/>
  <c r="H61" i="60"/>
  <c r="G61" i="60"/>
  <c r="AB49" i="58"/>
  <c r="C49" i="58" s="1"/>
  <c r="Q59" i="60"/>
  <c r="M59" i="60"/>
  <c r="U26" i="60"/>
  <c r="U31" i="60"/>
  <c r="L26" i="60"/>
  <c r="L28" i="60"/>
  <c r="L30" i="60"/>
  <c r="L32" i="60"/>
  <c r="U30" i="60"/>
  <c r="U28" i="60"/>
  <c r="H62" i="60"/>
  <c r="G62" i="60"/>
  <c r="Q64" i="60"/>
  <c r="M64" i="60"/>
  <c r="AA53" i="60"/>
  <c r="AC53" i="60" s="1"/>
  <c r="D53" i="60" s="1"/>
  <c r="Q58" i="60"/>
  <c r="M58" i="60"/>
  <c r="H57" i="60"/>
  <c r="G57" i="60"/>
  <c r="Q60" i="60"/>
  <c r="M60" i="60"/>
  <c r="AA52" i="60"/>
  <c r="AC52" i="60" s="1"/>
  <c r="D52" i="60" s="1"/>
  <c r="AB47" i="59"/>
  <c r="C47" i="59" s="1"/>
  <c r="AB50" i="59"/>
  <c r="C50" i="59" s="1"/>
  <c r="AB51" i="59"/>
  <c r="C51" i="59" s="1"/>
  <c r="AA53" i="59"/>
  <c r="AB53" i="59" s="1"/>
  <c r="C53" i="59" s="1"/>
  <c r="AB49" i="57"/>
  <c r="C49" i="57" s="1"/>
  <c r="G58" i="59"/>
  <c r="H58" i="59"/>
  <c r="H63" i="59"/>
  <c r="G63" i="59"/>
  <c r="AA49" i="59"/>
  <c r="AB49" i="59" s="1"/>
  <c r="C49" i="59" s="1"/>
  <c r="Q62" i="59"/>
  <c r="M62" i="59"/>
  <c r="AA45" i="59"/>
  <c r="AC45" i="59" s="1"/>
  <c r="D45" i="59" s="1"/>
  <c r="Q58" i="59"/>
  <c r="M58" i="59"/>
  <c r="Q63" i="59"/>
  <c r="M63" i="59"/>
  <c r="U29" i="59"/>
  <c r="U31" i="59"/>
  <c r="AB48" i="59"/>
  <c r="C48" i="59" s="1"/>
  <c r="AB46" i="59"/>
  <c r="C46" i="59" s="1"/>
  <c r="Q61" i="59"/>
  <c r="M61" i="59"/>
  <c r="H60" i="59"/>
  <c r="G60" i="59"/>
  <c r="AC52" i="56"/>
  <c r="D52" i="56" s="1"/>
  <c r="AC52" i="57"/>
  <c r="D52" i="57" s="1"/>
  <c r="AB52" i="58"/>
  <c r="C52" i="58" s="1"/>
  <c r="H59" i="59"/>
  <c r="G59" i="59"/>
  <c r="Q60" i="59"/>
  <c r="M60" i="59"/>
  <c r="Q59" i="59"/>
  <c r="M59" i="59"/>
  <c r="L29" i="59"/>
  <c r="AB45" i="56"/>
  <c r="C45" i="56" s="1"/>
  <c r="AC50" i="58"/>
  <c r="D50" i="58" s="1"/>
  <c r="Q57" i="59"/>
  <c r="M57" i="59"/>
  <c r="H62" i="59"/>
  <c r="G62" i="59"/>
  <c r="H64" i="59"/>
  <c r="G64" i="59"/>
  <c r="G57" i="59"/>
  <c r="H57" i="59"/>
  <c r="H61" i="59"/>
  <c r="G61" i="59"/>
  <c r="L32" i="59"/>
  <c r="L31" i="59"/>
  <c r="I26" i="58"/>
  <c r="I32" i="58"/>
  <c r="L26" i="58"/>
  <c r="L30" i="58"/>
  <c r="AB49" i="56"/>
  <c r="C49" i="56" s="1"/>
  <c r="AB45" i="57"/>
  <c r="C45" i="57" s="1"/>
  <c r="U26" i="58"/>
  <c r="U28" i="58"/>
  <c r="U30" i="58"/>
  <c r="U32" i="58"/>
  <c r="F25" i="58"/>
  <c r="F27" i="58"/>
  <c r="F29" i="58"/>
  <c r="F31" i="58"/>
  <c r="AA47" i="58"/>
  <c r="AC47" i="58" s="1"/>
  <c r="D47" i="58" s="1"/>
  <c r="AB53" i="58"/>
  <c r="C53" i="58" s="1"/>
  <c r="I28" i="58"/>
  <c r="L28" i="58"/>
  <c r="L32" i="58"/>
  <c r="AC46" i="57"/>
  <c r="D46" i="57" s="1"/>
  <c r="AC45" i="58"/>
  <c r="D45" i="58" s="1"/>
  <c r="I25" i="58"/>
  <c r="I27" i="58"/>
  <c r="I29" i="58"/>
  <c r="I31" i="58"/>
  <c r="L27" i="58"/>
  <c r="L29" i="58"/>
  <c r="L31" i="58"/>
  <c r="AB46" i="58"/>
  <c r="C46" i="58" s="1"/>
  <c r="AC50" i="57"/>
  <c r="D50" i="57" s="1"/>
  <c r="AA51" i="58"/>
  <c r="AB51" i="58" s="1"/>
  <c r="C51" i="58" s="1"/>
  <c r="U25" i="58"/>
  <c r="U27" i="58"/>
  <c r="U29" i="58"/>
  <c r="U31" i="58"/>
  <c r="F26" i="58"/>
  <c r="F30" i="58"/>
  <c r="Q57" i="57"/>
  <c r="M57" i="57"/>
  <c r="H63" i="57"/>
  <c r="G63" i="57"/>
  <c r="AB53" i="56"/>
  <c r="C53" i="56" s="1"/>
  <c r="H59" i="57"/>
  <c r="G59" i="57"/>
  <c r="AB48" i="57"/>
  <c r="C48" i="57" s="1"/>
  <c r="F28" i="57"/>
  <c r="H57" i="57"/>
  <c r="G57" i="57"/>
  <c r="Q64" i="57"/>
  <c r="M64" i="57"/>
  <c r="AC50" i="56"/>
  <c r="D50" i="56" s="1"/>
  <c r="H60" i="57"/>
  <c r="G60" i="57"/>
  <c r="I26" i="57"/>
  <c r="I28" i="57"/>
  <c r="AB47" i="57"/>
  <c r="C47" i="57" s="1"/>
  <c r="H64" i="57"/>
  <c r="G64" i="57"/>
  <c r="AB53" i="57"/>
  <c r="C53" i="57" s="1"/>
  <c r="Q60" i="57"/>
  <c r="M60" i="57"/>
  <c r="Q59" i="57"/>
  <c r="M59" i="57"/>
  <c r="H58" i="57"/>
  <c r="G58" i="57"/>
  <c r="U32" i="57"/>
  <c r="F27" i="57"/>
  <c r="AA51" i="57"/>
  <c r="AC51" i="57" s="1"/>
  <c r="D51" i="57" s="1"/>
  <c r="Q63" i="57"/>
  <c r="M63" i="57"/>
  <c r="U29" i="56"/>
  <c r="L29" i="56"/>
  <c r="H61" i="56"/>
  <c r="G61" i="56"/>
  <c r="H62" i="56"/>
  <c r="G62" i="56"/>
  <c r="H64" i="56"/>
  <c r="G64" i="56"/>
  <c r="H60" i="56"/>
  <c r="G60" i="56"/>
  <c r="I26" i="56"/>
  <c r="I30" i="56"/>
  <c r="I32" i="56"/>
  <c r="F32" i="56"/>
  <c r="AB48" i="56"/>
  <c r="C48" i="56" s="1"/>
  <c r="Q62" i="56"/>
  <c r="M62" i="56"/>
  <c r="AB51" i="56"/>
  <c r="C51" i="56" s="1"/>
  <c r="Q64" i="56"/>
  <c r="M64" i="56"/>
  <c r="AB46" i="56"/>
  <c r="C46" i="56" s="1"/>
  <c r="Q60" i="56"/>
  <c r="M60" i="56"/>
  <c r="Q58" i="56"/>
  <c r="M58" i="56"/>
  <c r="U31" i="56"/>
  <c r="H57" i="56"/>
  <c r="G57" i="56"/>
  <c r="Q59" i="56"/>
  <c r="M59" i="56"/>
  <c r="Q63" i="56"/>
  <c r="M63" i="56"/>
  <c r="U30" i="56"/>
  <c r="U32" i="56"/>
  <c r="L30" i="56"/>
  <c r="L32" i="56"/>
  <c r="H63" i="56"/>
  <c r="G63" i="56"/>
  <c r="H58" i="56"/>
  <c r="G58" i="56"/>
  <c r="L31" i="56"/>
  <c r="Q57" i="56"/>
  <c r="M57" i="56"/>
  <c r="AA47" i="56"/>
  <c r="AC47" i="56" s="1"/>
  <c r="D47" i="56" s="1"/>
  <c r="I25" i="56"/>
  <c r="I31" i="56"/>
  <c r="H59" i="56"/>
  <c r="G59" i="56"/>
  <c r="Q61" i="56"/>
  <c r="M61" i="56"/>
  <c r="AC53" i="55"/>
  <c r="D53" i="55" s="1"/>
  <c r="AB51" i="55"/>
  <c r="C51" i="55" s="1"/>
  <c r="AA49" i="55"/>
  <c r="AC49" i="55" s="1"/>
  <c r="D49" i="55" s="1"/>
  <c r="Q57" i="55"/>
  <c r="M57" i="55"/>
  <c r="Q61" i="55"/>
  <c r="M61" i="55"/>
  <c r="L31" i="55"/>
  <c r="L32" i="55"/>
  <c r="AC46" i="55"/>
  <c r="D46" i="55" s="1"/>
  <c r="AB52" i="55"/>
  <c r="C52" i="55" s="1"/>
  <c r="Q59" i="55"/>
  <c r="M59" i="55"/>
  <c r="AB48" i="55"/>
  <c r="C48" i="55" s="1"/>
  <c r="H58" i="55"/>
  <c r="G58" i="55"/>
  <c r="AB50" i="55"/>
  <c r="C50" i="55" s="1"/>
  <c r="Q58" i="55"/>
  <c r="M58" i="55"/>
  <c r="H64" i="55"/>
  <c r="G64" i="55"/>
  <c r="H60" i="55"/>
  <c r="G60" i="55"/>
  <c r="AB47" i="55"/>
  <c r="C47" i="55" s="1"/>
  <c r="H63" i="55"/>
  <c r="G63" i="55"/>
  <c r="AA45" i="55"/>
  <c r="AC45" i="55" s="1"/>
  <c r="D45" i="55" s="1"/>
  <c r="Q64" i="55"/>
  <c r="M64" i="55"/>
  <c r="Q62" i="55"/>
  <c r="M62" i="55"/>
  <c r="H61" i="55"/>
  <c r="G61" i="55"/>
  <c r="M32" i="55" l="1"/>
  <c r="Q32" i="55"/>
  <c r="Q31" i="55"/>
  <c r="M31" i="55"/>
  <c r="R31" i="55"/>
  <c r="S31" i="55"/>
  <c r="T31" i="55"/>
  <c r="N31" i="55"/>
  <c r="O31" i="55"/>
  <c r="P31" i="55"/>
  <c r="N32" i="55"/>
  <c r="O32" i="55"/>
  <c r="P32" i="55"/>
  <c r="R32" i="55"/>
  <c r="S32" i="55"/>
  <c r="T32" i="55"/>
  <c r="Q26" i="58"/>
  <c r="M26" i="58"/>
  <c r="Q27" i="58"/>
  <c r="M27" i="58"/>
  <c r="Q28" i="58"/>
  <c r="M28" i="58"/>
  <c r="M32" i="58"/>
  <c r="Q32" i="58"/>
  <c r="T25" i="58"/>
  <c r="S25" i="58"/>
  <c r="R25" i="58"/>
  <c r="H25" i="58"/>
  <c r="P25" i="58"/>
  <c r="O25" i="58"/>
  <c r="N25" i="58"/>
  <c r="G25" i="58"/>
  <c r="O31" i="58"/>
  <c r="P31" i="58"/>
  <c r="H31" i="58"/>
  <c r="R31" i="58"/>
  <c r="S31" i="58"/>
  <c r="T31" i="58"/>
  <c r="N31" i="58"/>
  <c r="G31" i="58"/>
  <c r="G30" i="58"/>
  <c r="O30" i="58"/>
  <c r="H30" i="58"/>
  <c r="R30" i="58"/>
  <c r="S30" i="58"/>
  <c r="T30" i="58"/>
  <c r="N30" i="58"/>
  <c r="P30" i="58"/>
  <c r="O29" i="58"/>
  <c r="P29" i="58"/>
  <c r="R29" i="58"/>
  <c r="S29" i="58"/>
  <c r="T29" i="58"/>
  <c r="G29" i="58"/>
  <c r="H29" i="58"/>
  <c r="N29" i="58"/>
  <c r="O32" i="58"/>
  <c r="R32" i="58"/>
  <c r="G32" i="58"/>
  <c r="S32" i="58"/>
  <c r="H32" i="58"/>
  <c r="T32" i="58"/>
  <c r="N32" i="58"/>
  <c r="P32" i="58"/>
  <c r="M29" i="58"/>
  <c r="Q29" i="58"/>
  <c r="G26" i="58"/>
  <c r="O26" i="58"/>
  <c r="H26" i="58"/>
  <c r="R26" i="58"/>
  <c r="S26" i="58"/>
  <c r="T26" i="58"/>
  <c r="N26" i="58"/>
  <c r="P26" i="58"/>
  <c r="Q31" i="58"/>
  <c r="M31" i="58"/>
  <c r="O27" i="58"/>
  <c r="P27" i="58"/>
  <c r="G27" i="58"/>
  <c r="H27" i="58"/>
  <c r="R27" i="58"/>
  <c r="S27" i="58"/>
  <c r="T27" i="58"/>
  <c r="N27" i="58"/>
  <c r="M30" i="58"/>
  <c r="Q30" i="58"/>
  <c r="G29" i="59"/>
  <c r="R29" i="59"/>
  <c r="T29" i="59"/>
  <c r="H29" i="59"/>
  <c r="S29" i="59"/>
  <c r="S30" i="59"/>
  <c r="R30" i="59"/>
  <c r="T30" i="59"/>
  <c r="N28" i="59"/>
  <c r="O28" i="59"/>
  <c r="P28" i="59"/>
  <c r="R28" i="59"/>
  <c r="S28" i="59"/>
  <c r="T28" i="59"/>
  <c r="M31" i="59"/>
  <c r="Q31" i="59"/>
  <c r="N27" i="59"/>
  <c r="O27" i="59"/>
  <c r="P27" i="59"/>
  <c r="S27" i="59"/>
  <c r="R27" i="59"/>
  <c r="T27" i="59"/>
  <c r="R26" i="59"/>
  <c r="S26" i="59"/>
  <c r="T26" i="59"/>
  <c r="M32" i="59"/>
  <c r="Q32" i="59"/>
  <c r="N31" i="59"/>
  <c r="S31" i="59"/>
  <c r="O31" i="59"/>
  <c r="G31" i="59"/>
  <c r="P31" i="59"/>
  <c r="H31" i="59"/>
  <c r="R31" i="59"/>
  <c r="T31" i="59"/>
  <c r="Q26" i="59"/>
  <c r="N32" i="59"/>
  <c r="O32" i="59"/>
  <c r="S32" i="59"/>
  <c r="P32" i="59"/>
  <c r="G32" i="59"/>
  <c r="R32" i="59"/>
  <c r="H32" i="59"/>
  <c r="T32" i="59"/>
  <c r="Q29" i="59"/>
  <c r="M27" i="59"/>
  <c r="Q27" i="59"/>
  <c r="Q30" i="59"/>
  <c r="M28" i="59"/>
  <c r="Q28" i="59"/>
  <c r="G25" i="56"/>
  <c r="H28" i="56"/>
  <c r="G28" i="56"/>
  <c r="R30" i="56"/>
  <c r="S30" i="56"/>
  <c r="G30" i="56"/>
  <c r="H30" i="56"/>
  <c r="T30" i="56"/>
  <c r="N30" i="56"/>
  <c r="O30" i="56"/>
  <c r="P30" i="56"/>
  <c r="G29" i="56"/>
  <c r="R29" i="56"/>
  <c r="H29" i="56"/>
  <c r="S29" i="56"/>
  <c r="T29" i="56"/>
  <c r="N29" i="56"/>
  <c r="O29" i="56"/>
  <c r="P29" i="56"/>
  <c r="Q30" i="56"/>
  <c r="M30" i="56"/>
  <c r="M32" i="56"/>
  <c r="Q32" i="56"/>
  <c r="G27" i="56"/>
  <c r="H27" i="56"/>
  <c r="M29" i="56"/>
  <c r="Q29" i="56"/>
  <c r="M31" i="56"/>
  <c r="Q31" i="56"/>
  <c r="R32" i="56"/>
  <c r="S32" i="56"/>
  <c r="T32" i="56"/>
  <c r="N32" i="56"/>
  <c r="O32" i="56"/>
  <c r="G32" i="56"/>
  <c r="P32" i="56"/>
  <c r="H32" i="56"/>
  <c r="H26" i="56"/>
  <c r="G26" i="56"/>
  <c r="Q27" i="57"/>
  <c r="N31" i="57"/>
  <c r="O31" i="57"/>
  <c r="G31" i="57"/>
  <c r="P31" i="57"/>
  <c r="H31" i="57"/>
  <c r="R31" i="57"/>
  <c r="S31" i="57"/>
  <c r="T31" i="57"/>
  <c r="N32" i="57"/>
  <c r="O32" i="57"/>
  <c r="P32" i="57"/>
  <c r="G32" i="57"/>
  <c r="R32" i="57"/>
  <c r="H32" i="57"/>
  <c r="S32" i="57"/>
  <c r="T32" i="57"/>
  <c r="Q29" i="57"/>
  <c r="M29" i="57"/>
  <c r="N29" i="57"/>
  <c r="T29" i="57"/>
  <c r="O29" i="57"/>
  <c r="H29" i="57"/>
  <c r="P29" i="57"/>
  <c r="R29" i="57"/>
  <c r="S29" i="57"/>
  <c r="G29" i="57"/>
  <c r="Q32" i="57"/>
  <c r="M32" i="57"/>
  <c r="N30" i="57"/>
  <c r="H30" i="57"/>
  <c r="O30" i="57"/>
  <c r="P30" i="57"/>
  <c r="R30" i="57"/>
  <c r="T30" i="57"/>
  <c r="S30" i="57"/>
  <c r="G30" i="57"/>
  <c r="N27" i="57"/>
  <c r="O27" i="57"/>
  <c r="G27" i="57"/>
  <c r="T27" i="57"/>
  <c r="P27" i="57"/>
  <c r="H27" i="57"/>
  <c r="R27" i="57"/>
  <c r="S27" i="57"/>
  <c r="Q30" i="57"/>
  <c r="M30" i="57"/>
  <c r="N28" i="57"/>
  <c r="O28" i="57"/>
  <c r="P28" i="57"/>
  <c r="T28" i="57"/>
  <c r="G28" i="57"/>
  <c r="R28" i="57"/>
  <c r="H28" i="57"/>
  <c r="S28" i="57"/>
  <c r="N26" i="57"/>
  <c r="H26" i="57"/>
  <c r="O26" i="57"/>
  <c r="P26" i="57"/>
  <c r="R26" i="57"/>
  <c r="S26" i="57"/>
  <c r="G26" i="57"/>
  <c r="T26" i="57"/>
  <c r="Q28" i="57"/>
  <c r="M28" i="57"/>
  <c r="Q26" i="57"/>
  <c r="M26" i="57"/>
  <c r="N31" i="60"/>
  <c r="T31" i="60"/>
  <c r="S31" i="60"/>
  <c r="R31" i="60"/>
  <c r="H31" i="60"/>
  <c r="P31" i="60"/>
  <c r="G31" i="60"/>
  <c r="M26" i="60"/>
  <c r="Q26" i="60"/>
  <c r="O26" i="60"/>
  <c r="G26" i="60"/>
  <c r="P26" i="60"/>
  <c r="R26" i="60"/>
  <c r="S26" i="60"/>
  <c r="T26" i="60"/>
  <c r="N26" i="60"/>
  <c r="H26" i="60"/>
  <c r="O29" i="60"/>
  <c r="P29" i="60"/>
  <c r="R29" i="60"/>
  <c r="S29" i="60"/>
  <c r="G29" i="60"/>
  <c r="T29" i="60"/>
  <c r="H29" i="60"/>
  <c r="N29" i="60"/>
  <c r="Q32" i="60"/>
  <c r="M32" i="60"/>
  <c r="O32" i="60"/>
  <c r="P32" i="60"/>
  <c r="G32" i="60"/>
  <c r="R32" i="60"/>
  <c r="H32" i="60"/>
  <c r="S32" i="60"/>
  <c r="T32" i="60"/>
  <c r="N32" i="60"/>
  <c r="Q31" i="60"/>
  <c r="M31" i="60"/>
  <c r="Q30" i="60"/>
  <c r="M30" i="60"/>
  <c r="O30" i="60"/>
  <c r="P30" i="60"/>
  <c r="G30" i="60"/>
  <c r="R30" i="60"/>
  <c r="S30" i="60"/>
  <c r="T30" i="60"/>
  <c r="N30" i="60"/>
  <c r="H30" i="60"/>
  <c r="Q29" i="60"/>
  <c r="M29" i="60"/>
  <c r="M28" i="60"/>
  <c r="Q28" i="60"/>
  <c r="O28" i="60"/>
  <c r="P28" i="60"/>
  <c r="G28" i="60"/>
  <c r="R28" i="60"/>
  <c r="H28" i="60"/>
  <c r="S28" i="60"/>
  <c r="T28" i="60"/>
  <c r="N28" i="60"/>
  <c r="Q27" i="60"/>
  <c r="M27" i="60"/>
  <c r="O27" i="60"/>
  <c r="G27" i="60"/>
  <c r="P27" i="60"/>
  <c r="H27" i="60"/>
  <c r="R27" i="60"/>
  <c r="S27" i="60"/>
  <c r="T27" i="60"/>
  <c r="N27" i="60"/>
  <c r="AC51" i="58"/>
  <c r="D51" i="58" s="1"/>
  <c r="AB52" i="60"/>
  <c r="C52" i="60" s="1"/>
  <c r="AB49" i="60"/>
  <c r="C49" i="60" s="1"/>
  <c r="AB48" i="60"/>
  <c r="C48" i="60" s="1"/>
  <c r="AB53" i="60"/>
  <c r="C53" i="60" s="1"/>
  <c r="AB45" i="60"/>
  <c r="C45" i="60" s="1"/>
  <c r="AC49" i="59"/>
  <c r="D49" i="59" s="1"/>
  <c r="AC53" i="59"/>
  <c r="D53" i="59" s="1"/>
  <c r="AB45" i="59"/>
  <c r="C45" i="59" s="1"/>
  <c r="AB47" i="58"/>
  <c r="C47" i="58" s="1"/>
  <c r="AB51" i="57"/>
  <c r="C51" i="57" s="1"/>
  <c r="AB47" i="56"/>
  <c r="C47" i="56" s="1"/>
  <c r="AB45" i="55"/>
  <c r="C45" i="55" s="1"/>
  <c r="AB49" i="55"/>
  <c r="C49" i="55" s="1"/>
  <c r="H99" i="39"/>
  <c r="G99" i="39"/>
  <c r="F99" i="39"/>
  <c r="M99" i="39" s="1"/>
  <c r="H98" i="39"/>
  <c r="G98" i="39"/>
  <c r="F98" i="39"/>
  <c r="M98" i="39" s="1"/>
  <c r="H97" i="39"/>
  <c r="G97" i="39"/>
  <c r="F97" i="39"/>
  <c r="M97" i="39" s="1"/>
  <c r="H96" i="39"/>
  <c r="G96" i="39"/>
  <c r="F96" i="39"/>
  <c r="M96" i="39" s="1"/>
  <c r="H95" i="39"/>
  <c r="G95" i="39"/>
  <c r="F95" i="39"/>
  <c r="M95" i="39" s="1"/>
  <c r="H94" i="39"/>
  <c r="G94" i="39"/>
  <c r="F94" i="39"/>
  <c r="M94" i="39" s="1"/>
  <c r="H93" i="39"/>
  <c r="G93" i="39"/>
  <c r="F93" i="39"/>
  <c r="M93" i="39" s="1"/>
  <c r="H92" i="39"/>
  <c r="G92" i="39"/>
  <c r="F92" i="39"/>
  <c r="M92" i="39" s="1"/>
  <c r="H91" i="39"/>
  <c r="G91" i="39"/>
  <c r="F91" i="39"/>
  <c r="M91" i="39" s="1"/>
  <c r="H90" i="39"/>
  <c r="G90" i="39"/>
  <c r="F90" i="39"/>
  <c r="M90" i="39" s="1"/>
  <c r="H89" i="39"/>
  <c r="G89" i="39"/>
  <c r="F89" i="39"/>
  <c r="M89" i="39" s="1"/>
  <c r="H88" i="39"/>
  <c r="G88" i="39"/>
  <c r="F88" i="39"/>
  <c r="M88" i="39" s="1"/>
  <c r="H87" i="39"/>
  <c r="G87" i="39"/>
  <c r="F87" i="39"/>
  <c r="M87" i="39" s="1"/>
  <c r="H86" i="39"/>
  <c r="G86" i="39"/>
  <c r="F86" i="39"/>
  <c r="M86" i="39" s="1"/>
  <c r="H85" i="39"/>
  <c r="G85" i="39"/>
  <c r="F85" i="39"/>
  <c r="M85" i="39" s="1"/>
  <c r="H84" i="39"/>
  <c r="G84" i="39"/>
  <c r="F84" i="39"/>
  <c r="M84" i="39" s="1"/>
  <c r="F83" i="39"/>
  <c r="M83" i="39" s="1"/>
  <c r="F82" i="39"/>
  <c r="M82" i="39" s="1"/>
  <c r="F81" i="39"/>
  <c r="M81" i="39" s="1"/>
  <c r="F80" i="39"/>
  <c r="M80" i="39" s="1"/>
  <c r="F79" i="39"/>
  <c r="M79" i="39" s="1"/>
  <c r="F78" i="39"/>
  <c r="M78" i="39" s="1"/>
  <c r="F77" i="39"/>
  <c r="M77" i="39" s="1"/>
  <c r="F76" i="39"/>
  <c r="M76" i="39" s="1"/>
  <c r="F75" i="39"/>
  <c r="M75" i="39" s="1"/>
  <c r="F74" i="39"/>
  <c r="M74" i="39" s="1"/>
  <c r="F73" i="39"/>
  <c r="M73" i="39" s="1"/>
  <c r="F72" i="39"/>
  <c r="M72" i="39" s="1"/>
  <c r="F71" i="39"/>
  <c r="M71" i="39" s="1"/>
  <c r="F70" i="39"/>
  <c r="M70" i="39" s="1"/>
  <c r="F69" i="39"/>
  <c r="M69" i="39" s="1"/>
  <c r="F68" i="39"/>
  <c r="M68" i="39" s="1"/>
  <c r="O53" i="39"/>
  <c r="O52" i="39"/>
  <c r="I98" i="39" s="1"/>
  <c r="J98" i="39" s="1"/>
  <c r="Q52" i="39" s="1"/>
  <c r="O51" i="39"/>
  <c r="I97" i="39" s="1"/>
  <c r="J97" i="39" s="1"/>
  <c r="Q51" i="39" s="1"/>
  <c r="O50" i="39"/>
  <c r="O49" i="39"/>
  <c r="O48" i="39"/>
  <c r="I94" i="39" s="1"/>
  <c r="J94" i="39" s="1"/>
  <c r="Q48" i="39" s="1"/>
  <c r="O47" i="39"/>
  <c r="I93" i="39" s="1"/>
  <c r="J93" i="39" s="1"/>
  <c r="Q47" i="39" s="1"/>
  <c r="O46" i="39"/>
  <c r="X46" i="39" s="1"/>
  <c r="K92" i="39" s="1"/>
  <c r="O45" i="39"/>
  <c r="O44" i="39"/>
  <c r="I90" i="39" s="1"/>
  <c r="J90" i="39" s="1"/>
  <c r="Q44" i="39" s="1"/>
  <c r="D44" i="39"/>
  <c r="C44" i="39"/>
  <c r="O43" i="39"/>
  <c r="D43" i="39"/>
  <c r="C43" i="39"/>
  <c r="O42" i="39"/>
  <c r="I88" i="39" s="1"/>
  <c r="J88" i="39" s="1"/>
  <c r="Q42" i="39" s="1"/>
  <c r="D42" i="39"/>
  <c r="C42" i="39"/>
  <c r="O41" i="39"/>
  <c r="D41" i="39"/>
  <c r="C41" i="39"/>
  <c r="X40" i="39"/>
  <c r="K86" i="39" s="1"/>
  <c r="L86" i="39" s="1"/>
  <c r="Z40" i="39" s="1"/>
  <c r="O40" i="39"/>
  <c r="I86" i="39" s="1"/>
  <c r="J86" i="39" s="1"/>
  <c r="Q40" i="39" s="1"/>
  <c r="D40" i="39"/>
  <c r="C40" i="39"/>
  <c r="O39" i="39"/>
  <c r="D39" i="39"/>
  <c r="C39" i="39"/>
  <c r="O38" i="39"/>
  <c r="I84" i="39" s="1"/>
  <c r="J84" i="39" s="1"/>
  <c r="Q38" i="39" s="1"/>
  <c r="D38" i="39"/>
  <c r="C38" i="39"/>
  <c r="V35" i="39"/>
  <c r="Q35" i="39"/>
  <c r="N35" i="39"/>
  <c r="L35" i="39"/>
  <c r="G35" i="39"/>
  <c r="T34" i="39"/>
  <c r="L34" i="39"/>
  <c r="G34" i="39"/>
  <c r="AC21" i="39"/>
  <c r="AB21" i="39"/>
  <c r="AA21" i="39"/>
  <c r="I83" i="39"/>
  <c r="H21" i="39"/>
  <c r="H83" i="39" s="1"/>
  <c r="G21" i="39"/>
  <c r="G83" i="39" s="1"/>
  <c r="AC20" i="39"/>
  <c r="AB20" i="39"/>
  <c r="AA20" i="39"/>
  <c r="I82" i="39"/>
  <c r="H20" i="39"/>
  <c r="H82" i="39" s="1"/>
  <c r="G20" i="39"/>
  <c r="G82" i="39" s="1"/>
  <c r="AC19" i="39"/>
  <c r="AB19" i="39"/>
  <c r="AA19" i="39"/>
  <c r="I81" i="39"/>
  <c r="H19" i="39"/>
  <c r="H81" i="39" s="1"/>
  <c r="G19" i="39"/>
  <c r="G81" i="39" s="1"/>
  <c r="AC18" i="39"/>
  <c r="AB18" i="39"/>
  <c r="AA18" i="39"/>
  <c r="X18" i="39"/>
  <c r="K80" i="39" s="1"/>
  <c r="H18" i="39"/>
  <c r="H80" i="39" s="1"/>
  <c r="G18" i="39"/>
  <c r="G80" i="39" s="1"/>
  <c r="AC17" i="39"/>
  <c r="AB17" i="39"/>
  <c r="AA17" i="39"/>
  <c r="I79" i="39"/>
  <c r="H17" i="39"/>
  <c r="H79" i="39" s="1"/>
  <c r="G17" i="39"/>
  <c r="G79" i="39" s="1"/>
  <c r="AC16" i="39"/>
  <c r="AB16" i="39"/>
  <c r="AA16" i="39"/>
  <c r="I78" i="39"/>
  <c r="H16" i="39"/>
  <c r="H78" i="39" s="1"/>
  <c r="G16" i="39"/>
  <c r="G78" i="39" s="1"/>
  <c r="AC15" i="39"/>
  <c r="AB15" i="39"/>
  <c r="AA15" i="39"/>
  <c r="I77" i="39"/>
  <c r="H15" i="39"/>
  <c r="H77" i="39" s="1"/>
  <c r="G15" i="39"/>
  <c r="G77" i="39" s="1"/>
  <c r="AC14" i="39"/>
  <c r="AB14" i="39"/>
  <c r="AA14" i="39"/>
  <c r="K76" i="39"/>
  <c r="H14" i="39"/>
  <c r="H76" i="39" s="1"/>
  <c r="G14" i="39"/>
  <c r="G76" i="39" s="1"/>
  <c r="AC13" i="39"/>
  <c r="AB13" i="39"/>
  <c r="AA13" i="39"/>
  <c r="I75" i="39"/>
  <c r="H13" i="39"/>
  <c r="H75" i="39" s="1"/>
  <c r="G13" i="39"/>
  <c r="G75" i="39" s="1"/>
  <c r="AC12" i="39"/>
  <c r="AB12" i="39"/>
  <c r="AA12" i="39"/>
  <c r="I74" i="39"/>
  <c r="H12" i="39"/>
  <c r="H74" i="39" s="1"/>
  <c r="G12" i="39"/>
  <c r="G74" i="39" s="1"/>
  <c r="AC11" i="39"/>
  <c r="AB11" i="39"/>
  <c r="AA11" i="39"/>
  <c r="I73" i="39"/>
  <c r="H11" i="39"/>
  <c r="H73" i="39" s="1"/>
  <c r="G11" i="39"/>
  <c r="G73" i="39" s="1"/>
  <c r="AC10" i="39"/>
  <c r="AB10" i="39"/>
  <c r="AA10" i="39"/>
  <c r="I72" i="39"/>
  <c r="H10" i="39"/>
  <c r="H72" i="39" s="1"/>
  <c r="G10" i="39"/>
  <c r="G72" i="39" s="1"/>
  <c r="AC9" i="39"/>
  <c r="AB9" i="39"/>
  <c r="AA9" i="39"/>
  <c r="I71" i="39"/>
  <c r="H71" i="39"/>
  <c r="G9" i="39"/>
  <c r="G71" i="39" s="1"/>
  <c r="AC8" i="39"/>
  <c r="AB8" i="39"/>
  <c r="AA8" i="39"/>
  <c r="I70" i="39"/>
  <c r="H8" i="39"/>
  <c r="H70" i="39" s="1"/>
  <c r="G8" i="39"/>
  <c r="G70" i="39" s="1"/>
  <c r="AC7" i="39"/>
  <c r="AB7" i="39"/>
  <c r="AA7" i="39"/>
  <c r="I69" i="39"/>
  <c r="H7" i="39"/>
  <c r="H69" i="39" s="1"/>
  <c r="G7" i="39"/>
  <c r="G69" i="39" s="1"/>
  <c r="AC6" i="39"/>
  <c r="AB6" i="39"/>
  <c r="AA6" i="39"/>
  <c r="X6" i="39"/>
  <c r="K68" i="39" s="1"/>
  <c r="H6" i="39"/>
  <c r="H68" i="39" s="1"/>
  <c r="G6" i="39"/>
  <c r="G68" i="39" s="1"/>
  <c r="X52" i="39" l="1"/>
  <c r="K98" i="39" s="1"/>
  <c r="X11" i="39"/>
  <c r="K73" i="39" s="1"/>
  <c r="N73" i="39" s="1"/>
  <c r="X8" i="39"/>
  <c r="K70" i="39" s="1"/>
  <c r="N70" i="39" s="1"/>
  <c r="X20" i="39"/>
  <c r="K82" i="39" s="1"/>
  <c r="N82" i="39" s="1"/>
  <c r="X19" i="39"/>
  <c r="K81" i="39" s="1"/>
  <c r="N81" i="39" s="1"/>
  <c r="X48" i="39"/>
  <c r="K94" i="39" s="1"/>
  <c r="K78" i="39"/>
  <c r="K77" i="39"/>
  <c r="X44" i="39"/>
  <c r="K90" i="39" s="1"/>
  <c r="X51" i="39"/>
  <c r="K97" i="39" s="1"/>
  <c r="X7" i="39"/>
  <c r="K69" i="39" s="1"/>
  <c r="X38" i="39"/>
  <c r="K84" i="39" s="1"/>
  <c r="L84" i="39" s="1"/>
  <c r="X12" i="39"/>
  <c r="K74" i="39" s="1"/>
  <c r="X42" i="39"/>
  <c r="K88" i="39" s="1"/>
  <c r="X47" i="39"/>
  <c r="K93" i="39" s="1"/>
  <c r="N93" i="39" s="1"/>
  <c r="N68" i="39"/>
  <c r="N80" i="39"/>
  <c r="N76" i="39"/>
  <c r="E86" i="39"/>
  <c r="I89" i="39"/>
  <c r="J89" i="39" s="1"/>
  <c r="Q43" i="39" s="1"/>
  <c r="X43" i="39"/>
  <c r="K89" i="39" s="1"/>
  <c r="L92" i="39"/>
  <c r="N92" i="39"/>
  <c r="I95" i="39"/>
  <c r="J95" i="39" s="1"/>
  <c r="Q49" i="39" s="1"/>
  <c r="X49" i="39"/>
  <c r="K95" i="39" s="1"/>
  <c r="N97" i="39"/>
  <c r="L97" i="39"/>
  <c r="I76" i="39"/>
  <c r="I92" i="39"/>
  <c r="J92" i="39" s="1"/>
  <c r="Q46" i="39" s="1"/>
  <c r="L93" i="39"/>
  <c r="K75" i="39"/>
  <c r="X17" i="39"/>
  <c r="K79" i="39" s="1"/>
  <c r="X21" i="39"/>
  <c r="K83" i="39" s="1"/>
  <c r="L90" i="39"/>
  <c r="N90" i="39"/>
  <c r="X50" i="39"/>
  <c r="K96" i="39" s="1"/>
  <c r="I96" i="39"/>
  <c r="J96" i="39" s="1"/>
  <c r="Q50" i="39" s="1"/>
  <c r="I99" i="39"/>
  <c r="J99" i="39" s="1"/>
  <c r="Q53" i="39" s="1"/>
  <c r="X53" i="39"/>
  <c r="K99" i="39" s="1"/>
  <c r="I68" i="39"/>
  <c r="J71" i="39" s="1"/>
  <c r="Q9" i="39" s="1"/>
  <c r="I80" i="39"/>
  <c r="N86" i="39"/>
  <c r="I87" i="39"/>
  <c r="J87" i="39" s="1"/>
  <c r="Q41" i="39" s="1"/>
  <c r="X41" i="39"/>
  <c r="K87" i="39" s="1"/>
  <c r="I91" i="39"/>
  <c r="J91" i="39" s="1"/>
  <c r="Q45" i="39" s="1"/>
  <c r="X45" i="39"/>
  <c r="K91" i="39" s="1"/>
  <c r="X9" i="39"/>
  <c r="K71" i="39" s="1"/>
  <c r="K72" i="39"/>
  <c r="I85" i="39"/>
  <c r="J85" i="39" s="1"/>
  <c r="Q39" i="39" s="1"/>
  <c r="X39" i="39"/>
  <c r="K85" i="39" s="1"/>
  <c r="L98" i="39"/>
  <c r="N98" i="39"/>
  <c r="H99" i="36"/>
  <c r="G99" i="36"/>
  <c r="F99" i="36"/>
  <c r="M99" i="36" s="1"/>
  <c r="H98" i="36"/>
  <c r="G98" i="36"/>
  <c r="F98" i="36"/>
  <c r="M98" i="36" s="1"/>
  <c r="H97" i="36"/>
  <c r="G97" i="36"/>
  <c r="F97" i="36"/>
  <c r="M97" i="36" s="1"/>
  <c r="H96" i="36"/>
  <c r="G96" i="36"/>
  <c r="F96" i="36"/>
  <c r="M96" i="36" s="1"/>
  <c r="H95" i="36"/>
  <c r="G95" i="36"/>
  <c r="F95" i="36"/>
  <c r="M95" i="36" s="1"/>
  <c r="H94" i="36"/>
  <c r="G94" i="36"/>
  <c r="F94" i="36"/>
  <c r="M94" i="36" s="1"/>
  <c r="H93" i="36"/>
  <c r="G93" i="36"/>
  <c r="F93" i="36"/>
  <c r="M93" i="36" s="1"/>
  <c r="H92" i="36"/>
  <c r="G92" i="36"/>
  <c r="F92" i="36"/>
  <c r="M92" i="36" s="1"/>
  <c r="H91" i="36"/>
  <c r="G91" i="36"/>
  <c r="F91" i="36"/>
  <c r="M91" i="36" s="1"/>
  <c r="H90" i="36"/>
  <c r="G90" i="36"/>
  <c r="F90" i="36"/>
  <c r="M90" i="36" s="1"/>
  <c r="H89" i="36"/>
  <c r="G89" i="36"/>
  <c r="F89" i="36"/>
  <c r="M89" i="36" s="1"/>
  <c r="H88" i="36"/>
  <c r="G88" i="36"/>
  <c r="F88" i="36"/>
  <c r="M88" i="36" s="1"/>
  <c r="H87" i="36"/>
  <c r="G87" i="36"/>
  <c r="F87" i="36"/>
  <c r="M87" i="36" s="1"/>
  <c r="H86" i="36"/>
  <c r="G86" i="36"/>
  <c r="F86" i="36"/>
  <c r="M86" i="36" s="1"/>
  <c r="H85" i="36"/>
  <c r="G85" i="36"/>
  <c r="F85" i="36"/>
  <c r="M85" i="36" s="1"/>
  <c r="H84" i="36"/>
  <c r="G84" i="36"/>
  <c r="F84" i="36"/>
  <c r="M84" i="36" s="1"/>
  <c r="F83" i="36"/>
  <c r="M83" i="36" s="1"/>
  <c r="F82" i="36"/>
  <c r="M82" i="36" s="1"/>
  <c r="F81" i="36"/>
  <c r="M81" i="36" s="1"/>
  <c r="F80" i="36"/>
  <c r="M80" i="36" s="1"/>
  <c r="F79" i="36"/>
  <c r="M79" i="36" s="1"/>
  <c r="F78" i="36"/>
  <c r="M78" i="36" s="1"/>
  <c r="F77" i="36"/>
  <c r="M77" i="36" s="1"/>
  <c r="F76" i="36"/>
  <c r="M76" i="36" s="1"/>
  <c r="F75" i="36"/>
  <c r="M75" i="36" s="1"/>
  <c r="F74" i="36"/>
  <c r="M74" i="36" s="1"/>
  <c r="F73" i="36"/>
  <c r="M73" i="36" s="1"/>
  <c r="F72" i="36"/>
  <c r="M72" i="36" s="1"/>
  <c r="F71" i="36"/>
  <c r="M71" i="36" s="1"/>
  <c r="F70" i="36"/>
  <c r="M70" i="36" s="1"/>
  <c r="F69" i="36"/>
  <c r="M69" i="36" s="1"/>
  <c r="F68" i="36"/>
  <c r="M68" i="36" s="1"/>
  <c r="O53" i="36"/>
  <c r="I99" i="36" s="1"/>
  <c r="J99" i="36" s="1"/>
  <c r="Q53" i="36" s="1"/>
  <c r="O52" i="36"/>
  <c r="I98" i="36" s="1"/>
  <c r="J98" i="36" s="1"/>
  <c r="Q52" i="36" s="1"/>
  <c r="O51" i="36"/>
  <c r="I97" i="36" s="1"/>
  <c r="J97" i="36" s="1"/>
  <c r="Q51" i="36" s="1"/>
  <c r="O50" i="36"/>
  <c r="X50" i="36" s="1"/>
  <c r="K96" i="36" s="1"/>
  <c r="O49" i="36"/>
  <c r="O48" i="36"/>
  <c r="I94" i="36" s="1"/>
  <c r="J94" i="36" s="1"/>
  <c r="Q48" i="36" s="1"/>
  <c r="O47" i="36"/>
  <c r="I93" i="36" s="1"/>
  <c r="J93" i="36" s="1"/>
  <c r="Q47" i="36" s="1"/>
  <c r="O46" i="36"/>
  <c r="X46" i="36" s="1"/>
  <c r="K92" i="36" s="1"/>
  <c r="O45" i="36"/>
  <c r="O44" i="36"/>
  <c r="I90" i="36" s="1"/>
  <c r="J90" i="36" s="1"/>
  <c r="Q44" i="36" s="1"/>
  <c r="D44" i="36"/>
  <c r="C44" i="36"/>
  <c r="O43" i="36"/>
  <c r="D43" i="36"/>
  <c r="C43" i="36"/>
  <c r="O42" i="36"/>
  <c r="X42" i="36" s="1"/>
  <c r="K88" i="36" s="1"/>
  <c r="D42" i="36"/>
  <c r="C42" i="36"/>
  <c r="O41" i="36"/>
  <c r="D41" i="36"/>
  <c r="C41" i="36"/>
  <c r="O40" i="36"/>
  <c r="I86" i="36" s="1"/>
  <c r="J86" i="36" s="1"/>
  <c r="Q40" i="36" s="1"/>
  <c r="D40" i="36"/>
  <c r="C40" i="36"/>
  <c r="O39" i="36"/>
  <c r="D39" i="36"/>
  <c r="C39" i="36"/>
  <c r="O38" i="36"/>
  <c r="I84" i="36" s="1"/>
  <c r="J84" i="36" s="1"/>
  <c r="Q38" i="36" s="1"/>
  <c r="D38" i="36"/>
  <c r="C38" i="36"/>
  <c r="V35" i="36"/>
  <c r="Q35" i="36"/>
  <c r="N35" i="36"/>
  <c r="L35" i="36"/>
  <c r="G35" i="36"/>
  <c r="T34" i="36"/>
  <c r="L34" i="36"/>
  <c r="G34" i="36"/>
  <c r="AC21" i="36"/>
  <c r="AB21" i="36"/>
  <c r="AA21" i="36"/>
  <c r="H21" i="36"/>
  <c r="H83" i="36" s="1"/>
  <c r="G21" i="36"/>
  <c r="G83" i="36" s="1"/>
  <c r="AC20" i="36"/>
  <c r="AB20" i="36"/>
  <c r="AA20" i="36"/>
  <c r="H20" i="36"/>
  <c r="H82" i="36" s="1"/>
  <c r="G20" i="36"/>
  <c r="G82" i="36" s="1"/>
  <c r="AC19" i="36"/>
  <c r="AB19" i="36"/>
  <c r="AA19" i="36"/>
  <c r="I81" i="36"/>
  <c r="H19" i="36"/>
  <c r="H81" i="36" s="1"/>
  <c r="G19" i="36"/>
  <c r="G81" i="36" s="1"/>
  <c r="AC18" i="36"/>
  <c r="AB18" i="36"/>
  <c r="AA18" i="36"/>
  <c r="I80" i="36"/>
  <c r="H18" i="36"/>
  <c r="H80" i="36" s="1"/>
  <c r="G18" i="36"/>
  <c r="G80" i="36" s="1"/>
  <c r="AC17" i="36"/>
  <c r="AB17" i="36"/>
  <c r="AA17" i="36"/>
  <c r="H17" i="36"/>
  <c r="H79" i="36" s="1"/>
  <c r="G17" i="36"/>
  <c r="G79" i="36" s="1"/>
  <c r="AC16" i="36"/>
  <c r="AB16" i="36"/>
  <c r="AA16" i="36"/>
  <c r="O16" i="36"/>
  <c r="H16" i="36"/>
  <c r="H78" i="36" s="1"/>
  <c r="G16" i="36"/>
  <c r="G78" i="36" s="1"/>
  <c r="AC15" i="36"/>
  <c r="AB15" i="36"/>
  <c r="AA15" i="36"/>
  <c r="O15" i="36"/>
  <c r="I77" i="36" s="1"/>
  <c r="H15" i="36"/>
  <c r="H77" i="36" s="1"/>
  <c r="G15" i="36"/>
  <c r="G77" i="36" s="1"/>
  <c r="AC14" i="36"/>
  <c r="AB14" i="36"/>
  <c r="AA14" i="36"/>
  <c r="O14" i="36"/>
  <c r="I76" i="36" s="1"/>
  <c r="H14" i="36"/>
  <c r="H76" i="36" s="1"/>
  <c r="G14" i="36"/>
  <c r="G76" i="36" s="1"/>
  <c r="AC13" i="36"/>
  <c r="AB13" i="36"/>
  <c r="AA13" i="36"/>
  <c r="O13" i="36"/>
  <c r="H13" i="36"/>
  <c r="H75" i="36" s="1"/>
  <c r="G13" i="36"/>
  <c r="G75" i="36" s="1"/>
  <c r="AC12" i="36"/>
  <c r="AB12" i="36"/>
  <c r="AA12" i="36"/>
  <c r="O12" i="36"/>
  <c r="H12" i="36"/>
  <c r="H74" i="36" s="1"/>
  <c r="G12" i="36"/>
  <c r="G74" i="36" s="1"/>
  <c r="AC11" i="36"/>
  <c r="AB11" i="36"/>
  <c r="AA11" i="36"/>
  <c r="O11" i="36"/>
  <c r="I73" i="36" s="1"/>
  <c r="H11" i="36"/>
  <c r="H73" i="36" s="1"/>
  <c r="G11" i="36"/>
  <c r="G73" i="36" s="1"/>
  <c r="AC10" i="36"/>
  <c r="AB10" i="36"/>
  <c r="AA10" i="36"/>
  <c r="O10" i="36"/>
  <c r="I72" i="36" s="1"/>
  <c r="H10" i="36"/>
  <c r="H72" i="36" s="1"/>
  <c r="G10" i="36"/>
  <c r="G72" i="36" s="1"/>
  <c r="AC9" i="36"/>
  <c r="AB9" i="36"/>
  <c r="AA9" i="36"/>
  <c r="O9" i="36"/>
  <c r="H9" i="36"/>
  <c r="H71" i="36" s="1"/>
  <c r="G9" i="36"/>
  <c r="G71" i="36" s="1"/>
  <c r="AC8" i="36"/>
  <c r="AB8" i="36"/>
  <c r="AA8" i="36"/>
  <c r="O8" i="36"/>
  <c r="H8" i="36"/>
  <c r="H70" i="36" s="1"/>
  <c r="G8" i="36"/>
  <c r="G70" i="36" s="1"/>
  <c r="AC7" i="36"/>
  <c r="AB7" i="36"/>
  <c r="AA7" i="36"/>
  <c r="O7" i="36"/>
  <c r="I69" i="36" s="1"/>
  <c r="H7" i="36"/>
  <c r="H69" i="36" s="1"/>
  <c r="G7" i="36"/>
  <c r="G69" i="36" s="1"/>
  <c r="AC6" i="36"/>
  <c r="AB6" i="36"/>
  <c r="AA6" i="36"/>
  <c r="I68" i="36"/>
  <c r="H6" i="36"/>
  <c r="H68" i="36" s="1"/>
  <c r="G6" i="36"/>
  <c r="G68" i="36" s="1"/>
  <c r="N84" i="39" l="1"/>
  <c r="X53" i="36"/>
  <c r="K99" i="36" s="1"/>
  <c r="X51" i="36"/>
  <c r="K97" i="36" s="1"/>
  <c r="J80" i="39"/>
  <c r="Q18" i="39" s="1"/>
  <c r="J74" i="39"/>
  <c r="Q12" i="39" s="1"/>
  <c r="J79" i="39"/>
  <c r="Q17" i="39" s="1"/>
  <c r="J72" i="39"/>
  <c r="J75" i="39"/>
  <c r="Q13" i="39" s="1"/>
  <c r="J70" i="39"/>
  <c r="Q8" i="39" s="1"/>
  <c r="J73" i="39"/>
  <c r="Q11" i="39" s="1"/>
  <c r="J82" i="39"/>
  <c r="Q20" i="39" s="1"/>
  <c r="J83" i="39"/>
  <c r="Q21" i="39" s="1"/>
  <c r="L82" i="39"/>
  <c r="Z20" i="39" s="1"/>
  <c r="J68" i="39"/>
  <c r="L80" i="39"/>
  <c r="Z18" i="39" s="1"/>
  <c r="L73" i="39"/>
  <c r="L76" i="39"/>
  <c r="L70" i="39"/>
  <c r="L81" i="39"/>
  <c r="J81" i="39"/>
  <c r="Q19" i="39" s="1"/>
  <c r="N69" i="39"/>
  <c r="L68" i="39"/>
  <c r="E68" i="39" s="1"/>
  <c r="L77" i="39"/>
  <c r="L78" i="39"/>
  <c r="J78" i="39"/>
  <c r="J76" i="39"/>
  <c r="Q14" i="39" s="1"/>
  <c r="J77" i="39"/>
  <c r="L69" i="39"/>
  <c r="J69" i="39"/>
  <c r="Q7" i="39" s="1"/>
  <c r="X6" i="36"/>
  <c r="K68" i="36" s="1"/>
  <c r="N68" i="36" s="1"/>
  <c r="N74" i="39"/>
  <c r="L74" i="39"/>
  <c r="X15" i="36"/>
  <c r="K77" i="36" s="1"/>
  <c r="N77" i="36" s="1"/>
  <c r="X38" i="36"/>
  <c r="K84" i="36" s="1"/>
  <c r="L84" i="36" s="1"/>
  <c r="I88" i="36"/>
  <c r="J88" i="36" s="1"/>
  <c r="Q42" i="36" s="1"/>
  <c r="X14" i="36"/>
  <c r="K76" i="36" s="1"/>
  <c r="N76" i="36" s="1"/>
  <c r="X52" i="36"/>
  <c r="K98" i="36" s="1"/>
  <c r="N98" i="36" s="1"/>
  <c r="N78" i="39"/>
  <c r="X11" i="36"/>
  <c r="K73" i="36" s="1"/>
  <c r="N77" i="39"/>
  <c r="L88" i="39"/>
  <c r="N88" i="39"/>
  <c r="L94" i="39"/>
  <c r="N94" i="39"/>
  <c r="Z38" i="39"/>
  <c r="E84" i="39"/>
  <c r="E97" i="39"/>
  <c r="Z51" i="39"/>
  <c r="N85" i="39"/>
  <c r="L85" i="39"/>
  <c r="N72" i="39"/>
  <c r="L72" i="39"/>
  <c r="N91" i="39"/>
  <c r="L91" i="39"/>
  <c r="L96" i="39"/>
  <c r="N96" i="39"/>
  <c r="E90" i="39"/>
  <c r="Z44" i="39"/>
  <c r="N75" i="39"/>
  <c r="L75" i="39"/>
  <c r="Z46" i="39"/>
  <c r="E92" i="39"/>
  <c r="N71" i="39"/>
  <c r="L71" i="39"/>
  <c r="N99" i="39"/>
  <c r="L99" i="39"/>
  <c r="N95" i="39"/>
  <c r="L95" i="39"/>
  <c r="N89" i="39"/>
  <c r="L89" i="39"/>
  <c r="E98" i="39"/>
  <c r="Z52" i="39"/>
  <c r="N79" i="39"/>
  <c r="L79" i="39"/>
  <c r="Z17" i="39" s="1"/>
  <c r="N87" i="39"/>
  <c r="L87" i="39"/>
  <c r="N83" i="39"/>
  <c r="L83" i="39"/>
  <c r="Z21" i="39" s="1"/>
  <c r="E93" i="39"/>
  <c r="Z47" i="39"/>
  <c r="X7" i="36"/>
  <c r="K69" i="36" s="1"/>
  <c r="N69" i="36" s="1"/>
  <c r="X48" i="36"/>
  <c r="K94" i="36" s="1"/>
  <c r="L94" i="36" s="1"/>
  <c r="I96" i="36"/>
  <c r="J96" i="36" s="1"/>
  <c r="Q50" i="36" s="1"/>
  <c r="K80" i="36"/>
  <c r="K81" i="36"/>
  <c r="N81" i="36" s="1"/>
  <c r="X44" i="36"/>
  <c r="K90" i="36" s="1"/>
  <c r="L90" i="36" s="1"/>
  <c r="X47" i="36"/>
  <c r="K93" i="36" s="1"/>
  <c r="N93" i="36" s="1"/>
  <c r="I92" i="36"/>
  <c r="J92" i="36" s="1"/>
  <c r="Q46" i="36" s="1"/>
  <c r="X10" i="36"/>
  <c r="K72" i="36" s="1"/>
  <c r="X40" i="36"/>
  <c r="K86" i="36" s="1"/>
  <c r="I82" i="36"/>
  <c r="J82" i="36" s="1"/>
  <c r="K82" i="36"/>
  <c r="I71" i="36"/>
  <c r="X9" i="36"/>
  <c r="K71" i="36" s="1"/>
  <c r="I79" i="36"/>
  <c r="K79" i="36"/>
  <c r="I89" i="36"/>
  <c r="J89" i="36" s="1"/>
  <c r="Q43" i="36" s="1"/>
  <c r="X43" i="36"/>
  <c r="K89" i="36" s="1"/>
  <c r="N90" i="36"/>
  <c r="L92" i="36"/>
  <c r="N92" i="36"/>
  <c r="N99" i="36"/>
  <c r="L99" i="36"/>
  <c r="I70" i="36"/>
  <c r="X8" i="36"/>
  <c r="K70" i="36" s="1"/>
  <c r="I78" i="36"/>
  <c r="J78" i="36" s="1"/>
  <c r="Q16" i="36" s="1"/>
  <c r="X16" i="36"/>
  <c r="K78" i="36" s="1"/>
  <c r="I87" i="36"/>
  <c r="J87" i="36" s="1"/>
  <c r="Q41" i="36" s="1"/>
  <c r="X41" i="36"/>
  <c r="K87" i="36" s="1"/>
  <c r="L88" i="36"/>
  <c r="N88" i="36"/>
  <c r="I91" i="36"/>
  <c r="J91" i="36" s="1"/>
  <c r="Q45" i="36" s="1"/>
  <c r="X45" i="36"/>
  <c r="K91" i="36" s="1"/>
  <c r="L96" i="36"/>
  <c r="N96" i="36"/>
  <c r="N97" i="36"/>
  <c r="L97" i="36"/>
  <c r="X12" i="36"/>
  <c r="K74" i="36" s="1"/>
  <c r="I74" i="36"/>
  <c r="N84" i="36"/>
  <c r="I75" i="36"/>
  <c r="X13" i="36"/>
  <c r="K75" i="36" s="1"/>
  <c r="I83" i="36"/>
  <c r="J83" i="36" s="1"/>
  <c r="K83" i="36"/>
  <c r="I85" i="36"/>
  <c r="J85" i="36" s="1"/>
  <c r="Q39" i="36" s="1"/>
  <c r="X39" i="36"/>
  <c r="K85" i="36" s="1"/>
  <c r="L86" i="36"/>
  <c r="N86" i="36"/>
  <c r="I95" i="36"/>
  <c r="J95" i="36" s="1"/>
  <c r="Q49" i="36" s="1"/>
  <c r="X49" i="36"/>
  <c r="K95" i="36" s="1"/>
  <c r="N94" i="36"/>
  <c r="J79" i="36" l="1"/>
  <c r="Q17" i="36" s="1"/>
  <c r="J80" i="36"/>
  <c r="Q18" i="36" s="1"/>
  <c r="E82" i="39"/>
  <c r="J81" i="36"/>
  <c r="J76" i="36"/>
  <c r="Q14" i="36" s="1"/>
  <c r="L98" i="36"/>
  <c r="E98" i="36" s="1"/>
  <c r="J75" i="36"/>
  <c r="Q13" i="36" s="1"/>
  <c r="L80" i="36"/>
  <c r="E78" i="39"/>
  <c r="E81" i="39"/>
  <c r="Z19" i="39"/>
  <c r="E73" i="39"/>
  <c r="E77" i="39"/>
  <c r="E76" i="39"/>
  <c r="E80" i="39"/>
  <c r="E70" i="39"/>
  <c r="E69" i="39"/>
  <c r="L60" i="39"/>
  <c r="Q60" i="39" s="1"/>
  <c r="F64" i="39"/>
  <c r="H64" i="39" s="1"/>
  <c r="L57" i="39"/>
  <c r="Q57" i="39" s="1"/>
  <c r="L76" i="36"/>
  <c r="E76" i="36" s="1"/>
  <c r="L77" i="36"/>
  <c r="J77" i="36"/>
  <c r="Q15" i="36" s="1"/>
  <c r="J74" i="36"/>
  <c r="Q12" i="36" s="1"/>
  <c r="J72" i="36"/>
  <c r="Q10" i="36" s="1"/>
  <c r="J70" i="36"/>
  <c r="Q8" i="36" s="1"/>
  <c r="J71" i="36"/>
  <c r="Q9" i="36" s="1"/>
  <c r="L73" i="36"/>
  <c r="J73" i="36"/>
  <c r="Q11" i="36" s="1"/>
  <c r="L72" i="36"/>
  <c r="N73" i="36"/>
  <c r="J68" i="36"/>
  <c r="Q6" i="36" s="1"/>
  <c r="J69" i="36"/>
  <c r="Q7" i="36" s="1"/>
  <c r="L68" i="36"/>
  <c r="E68" i="36" s="1"/>
  <c r="U64" i="39"/>
  <c r="L81" i="36"/>
  <c r="E81" i="36" s="1"/>
  <c r="N80" i="36"/>
  <c r="L69" i="36"/>
  <c r="I61" i="39"/>
  <c r="F59" i="39"/>
  <c r="G59" i="39" s="1"/>
  <c r="E74" i="39"/>
  <c r="E94" i="39"/>
  <c r="Z48" i="39"/>
  <c r="AA48" i="39" s="1"/>
  <c r="AB48" i="39" s="1"/>
  <c r="C48" i="39" s="1"/>
  <c r="E88" i="39"/>
  <c r="Z42" i="39"/>
  <c r="I57" i="39"/>
  <c r="I59" i="39"/>
  <c r="F63" i="39"/>
  <c r="H63" i="39" s="1"/>
  <c r="L64" i="39"/>
  <c r="Q64" i="39" s="1"/>
  <c r="U58" i="39"/>
  <c r="E71" i="39"/>
  <c r="L61" i="39"/>
  <c r="I63" i="39"/>
  <c r="U60" i="39"/>
  <c r="U57" i="39"/>
  <c r="F61" i="39"/>
  <c r="L58" i="39"/>
  <c r="L62" i="39"/>
  <c r="E91" i="39"/>
  <c r="Z45" i="39"/>
  <c r="E85" i="39"/>
  <c r="Z39" i="39"/>
  <c r="E87" i="39"/>
  <c r="Z41" i="39"/>
  <c r="E75" i="39"/>
  <c r="E72" i="39"/>
  <c r="AA51" i="39"/>
  <c r="AB51" i="39" s="1"/>
  <c r="C51" i="39" s="1"/>
  <c r="F62" i="39"/>
  <c r="L59" i="39"/>
  <c r="I60" i="39"/>
  <c r="I64" i="39"/>
  <c r="F58" i="39"/>
  <c r="U61" i="39"/>
  <c r="AA47" i="39"/>
  <c r="AB47" i="39" s="1"/>
  <c r="C47" i="39" s="1"/>
  <c r="AA52" i="39"/>
  <c r="AB52" i="39" s="1"/>
  <c r="C52" i="39" s="1"/>
  <c r="E89" i="39"/>
  <c r="Z43" i="39"/>
  <c r="E99" i="39"/>
  <c r="Z53" i="39"/>
  <c r="E96" i="39"/>
  <c r="Z50" i="39"/>
  <c r="U62" i="39"/>
  <c r="F60" i="39"/>
  <c r="L63" i="39"/>
  <c r="I58" i="39"/>
  <c r="I62" i="39"/>
  <c r="F57" i="39"/>
  <c r="U59" i="39"/>
  <c r="U63" i="39"/>
  <c r="E83" i="39"/>
  <c r="E79" i="39"/>
  <c r="E95" i="39"/>
  <c r="Z49" i="39"/>
  <c r="AA46" i="39"/>
  <c r="AC46" i="39" s="1"/>
  <c r="D46" i="39" s="1"/>
  <c r="L93" i="36"/>
  <c r="E93" i="36" s="1"/>
  <c r="N72" i="36"/>
  <c r="N95" i="36"/>
  <c r="L95" i="36"/>
  <c r="N89" i="36"/>
  <c r="L89" i="36"/>
  <c r="N79" i="36"/>
  <c r="L79" i="36"/>
  <c r="N83" i="36"/>
  <c r="L83" i="36"/>
  <c r="N75" i="36"/>
  <c r="L75" i="36"/>
  <c r="E97" i="36"/>
  <c r="Z51" i="36"/>
  <c r="N91" i="36"/>
  <c r="L91" i="36"/>
  <c r="N87" i="36"/>
  <c r="L87" i="36"/>
  <c r="L78" i="36"/>
  <c r="N78" i="36"/>
  <c r="L70" i="36"/>
  <c r="N70" i="36"/>
  <c r="L82" i="36"/>
  <c r="N82" i="36"/>
  <c r="N85" i="36"/>
  <c r="L85" i="36"/>
  <c r="E99" i="36"/>
  <c r="Z53" i="36"/>
  <c r="N71" i="36"/>
  <c r="L71" i="36"/>
  <c r="L74" i="36"/>
  <c r="N74" i="36"/>
  <c r="Z50" i="36"/>
  <c r="E96" i="36"/>
  <c r="Z42" i="36"/>
  <c r="E88" i="36"/>
  <c r="E92" i="36"/>
  <c r="Z46" i="36"/>
  <c r="E94" i="36"/>
  <c r="Z48" i="36"/>
  <c r="E86" i="36"/>
  <c r="Z40" i="36"/>
  <c r="Z38" i="36"/>
  <c r="E84" i="36"/>
  <c r="Z44" i="36"/>
  <c r="E90" i="36"/>
  <c r="Z52" i="36" l="1"/>
  <c r="AA52" i="36" s="1"/>
  <c r="AB52" i="36" s="1"/>
  <c r="C52" i="36" s="1"/>
  <c r="E80" i="36"/>
  <c r="E77" i="36"/>
  <c r="I32" i="39"/>
  <c r="F32" i="39"/>
  <c r="M60" i="39"/>
  <c r="M57" i="39"/>
  <c r="G64" i="39"/>
  <c r="H59" i="39"/>
  <c r="E73" i="36"/>
  <c r="E72" i="36"/>
  <c r="E69" i="36"/>
  <c r="Z47" i="36"/>
  <c r="AA47" i="36" s="1"/>
  <c r="AB47" i="36" s="1"/>
  <c r="C47" i="36" s="1"/>
  <c r="G63" i="39"/>
  <c r="M64" i="39"/>
  <c r="U31" i="39"/>
  <c r="AC48" i="39"/>
  <c r="D48" i="39" s="1"/>
  <c r="AC51" i="39"/>
  <c r="D51" i="39" s="1"/>
  <c r="AC47" i="39"/>
  <c r="D47" i="39" s="1"/>
  <c r="AC52" i="39"/>
  <c r="D52" i="39" s="1"/>
  <c r="AB46" i="39"/>
  <c r="C46" i="39" s="1"/>
  <c r="Q63" i="39"/>
  <c r="M63" i="39"/>
  <c r="H62" i="39"/>
  <c r="G62" i="39"/>
  <c r="Q62" i="39"/>
  <c r="M62" i="39"/>
  <c r="AA49" i="39"/>
  <c r="AC49" i="39" s="1"/>
  <c r="D49" i="39" s="1"/>
  <c r="H57" i="39"/>
  <c r="G57" i="39"/>
  <c r="H60" i="39"/>
  <c r="G60" i="39"/>
  <c r="AA53" i="39"/>
  <c r="AC53" i="39" s="1"/>
  <c r="D53" i="39" s="1"/>
  <c r="Q58" i="39"/>
  <c r="M58" i="39"/>
  <c r="L31" i="39"/>
  <c r="U28" i="39"/>
  <c r="U30" i="39"/>
  <c r="U32" i="39"/>
  <c r="AA45" i="39"/>
  <c r="AC45" i="39" s="1"/>
  <c r="D45" i="39" s="1"/>
  <c r="L28" i="39"/>
  <c r="L32" i="39"/>
  <c r="H61" i="39"/>
  <c r="G61" i="39"/>
  <c r="Q61" i="39"/>
  <c r="M61" i="39"/>
  <c r="H58" i="39"/>
  <c r="G58" i="39"/>
  <c r="AA50" i="39"/>
  <c r="AB50" i="39" s="1"/>
  <c r="C50" i="39" s="1"/>
  <c r="Q59" i="39"/>
  <c r="M59" i="39"/>
  <c r="I25" i="39"/>
  <c r="L29" i="39"/>
  <c r="U25" i="39"/>
  <c r="U29" i="39"/>
  <c r="L63" i="36"/>
  <c r="Q63" i="36" s="1"/>
  <c r="E82" i="36"/>
  <c r="F58" i="36"/>
  <c r="E74" i="36"/>
  <c r="AA53" i="36"/>
  <c r="AC53" i="36" s="1"/>
  <c r="D53" i="36" s="1"/>
  <c r="E85" i="36"/>
  <c r="Z39" i="36"/>
  <c r="E91" i="36"/>
  <c r="Z45" i="36"/>
  <c r="E75" i="36"/>
  <c r="U63" i="36"/>
  <c r="U58" i="36"/>
  <c r="F62" i="36"/>
  <c r="I59" i="36"/>
  <c r="I63" i="36"/>
  <c r="F60" i="36"/>
  <c r="L58" i="36"/>
  <c r="L62" i="36"/>
  <c r="E89" i="36"/>
  <c r="Z43" i="36"/>
  <c r="E95" i="36"/>
  <c r="Z49" i="36"/>
  <c r="AA46" i="36"/>
  <c r="AB46" i="36" s="1"/>
  <c r="C46" i="36" s="1"/>
  <c r="E78" i="36"/>
  <c r="U60" i="36"/>
  <c r="U57" i="36"/>
  <c r="F64" i="36"/>
  <c r="I60" i="36"/>
  <c r="I64" i="36"/>
  <c r="F61" i="36"/>
  <c r="L59" i="36"/>
  <c r="AA48" i="36"/>
  <c r="AC48" i="36" s="1"/>
  <c r="D48" i="36" s="1"/>
  <c r="E70" i="36"/>
  <c r="U59" i="36"/>
  <c r="I58" i="36"/>
  <c r="I62" i="36"/>
  <c r="F59" i="36"/>
  <c r="L57" i="36"/>
  <c r="L61" i="36"/>
  <c r="U64" i="36"/>
  <c r="AA50" i="36"/>
  <c r="AC50" i="36" s="1"/>
  <c r="D50" i="36" s="1"/>
  <c r="E71" i="36"/>
  <c r="E87" i="36"/>
  <c r="Z41" i="36"/>
  <c r="AA51" i="36"/>
  <c r="AC51" i="36" s="1"/>
  <c r="D51" i="36" s="1"/>
  <c r="E83" i="36"/>
  <c r="U62" i="36"/>
  <c r="U61" i="36"/>
  <c r="I57" i="36"/>
  <c r="I61" i="36"/>
  <c r="F57" i="36"/>
  <c r="F63" i="36"/>
  <c r="L60" i="36"/>
  <c r="L64" i="36"/>
  <c r="E79" i="36"/>
  <c r="M29" i="39" l="1"/>
  <c r="Q29" i="39"/>
  <c r="M31" i="39"/>
  <c r="Q31" i="39"/>
  <c r="T32" i="39"/>
  <c r="N32" i="39"/>
  <c r="O32" i="39"/>
  <c r="P32" i="39"/>
  <c r="H32" i="39"/>
  <c r="G32" i="39"/>
  <c r="S32" i="39"/>
  <c r="R32" i="39"/>
  <c r="T28" i="39"/>
  <c r="H28" i="39"/>
  <c r="G28" i="39"/>
  <c r="N28" i="39"/>
  <c r="O28" i="39"/>
  <c r="P28" i="39"/>
  <c r="S28" i="39"/>
  <c r="R28" i="39"/>
  <c r="T27" i="39"/>
  <c r="H27" i="39"/>
  <c r="G27" i="39"/>
  <c r="R27" i="39"/>
  <c r="S27" i="39"/>
  <c r="T26" i="39"/>
  <c r="S26" i="39"/>
  <c r="R26" i="39"/>
  <c r="M32" i="39"/>
  <c r="Q32" i="39"/>
  <c r="Q27" i="39"/>
  <c r="Q28" i="39"/>
  <c r="Q26" i="39"/>
  <c r="S29" i="39"/>
  <c r="T29" i="39"/>
  <c r="N29" i="39"/>
  <c r="G29" i="39"/>
  <c r="O29" i="39"/>
  <c r="P29" i="39"/>
  <c r="R29" i="39"/>
  <c r="H29" i="39"/>
  <c r="T30" i="39"/>
  <c r="N30" i="39"/>
  <c r="O30" i="39"/>
  <c r="H30" i="39"/>
  <c r="G30" i="39"/>
  <c r="P30" i="39"/>
  <c r="R30" i="39"/>
  <c r="S30" i="39"/>
  <c r="T31" i="39"/>
  <c r="N31" i="39"/>
  <c r="O31" i="39"/>
  <c r="P31" i="39"/>
  <c r="H31" i="39"/>
  <c r="G31" i="39"/>
  <c r="R31" i="39"/>
  <c r="S31" i="39"/>
  <c r="AB49" i="39"/>
  <c r="C49" i="39" s="1"/>
  <c r="AC50" i="39"/>
  <c r="D50" i="39" s="1"/>
  <c r="AB45" i="39"/>
  <c r="C45" i="39" s="1"/>
  <c r="AB53" i="39"/>
  <c r="C53" i="39" s="1"/>
  <c r="F27" i="36"/>
  <c r="L31" i="36"/>
  <c r="I31" i="36"/>
  <c r="M63" i="36"/>
  <c r="L32" i="36"/>
  <c r="U32" i="36"/>
  <c r="AC52" i="36"/>
  <c r="D52" i="36" s="1"/>
  <c r="AB51" i="36"/>
  <c r="C51" i="36" s="1"/>
  <c r="AC46" i="36"/>
  <c r="D46" i="36" s="1"/>
  <c r="AC47" i="36"/>
  <c r="D47" i="36" s="1"/>
  <c r="AB50" i="36"/>
  <c r="C50" i="36" s="1"/>
  <c r="AB53" i="36"/>
  <c r="C53" i="36" s="1"/>
  <c r="Q62" i="36"/>
  <c r="M62" i="36"/>
  <c r="Q60" i="36"/>
  <c r="M60" i="36"/>
  <c r="F28" i="36"/>
  <c r="L27" i="36"/>
  <c r="F25" i="36"/>
  <c r="I26" i="36"/>
  <c r="I28" i="36"/>
  <c r="I30" i="36"/>
  <c r="I32" i="36"/>
  <c r="AB48" i="36"/>
  <c r="C48" i="36" s="1"/>
  <c r="H61" i="36"/>
  <c r="G61" i="36"/>
  <c r="Q58" i="36"/>
  <c r="M58" i="36"/>
  <c r="H62" i="36"/>
  <c r="G62" i="36"/>
  <c r="U27" i="36"/>
  <c r="U31" i="36"/>
  <c r="H59" i="36"/>
  <c r="G59" i="36"/>
  <c r="Q59" i="36"/>
  <c r="M59" i="36"/>
  <c r="H64" i="36"/>
  <c r="G64" i="36"/>
  <c r="AA49" i="36"/>
  <c r="AB49" i="36" s="1"/>
  <c r="C49" i="36" s="1"/>
  <c r="H63" i="36"/>
  <c r="G63" i="36"/>
  <c r="F31" i="36"/>
  <c r="L28" i="36"/>
  <c r="F30" i="36"/>
  <c r="U28" i="36"/>
  <c r="U30" i="36"/>
  <c r="Q61" i="36"/>
  <c r="M61" i="36"/>
  <c r="H60" i="36"/>
  <c r="G60" i="36"/>
  <c r="AA45" i="36"/>
  <c r="AB45" i="36" s="1"/>
  <c r="C45" i="36" s="1"/>
  <c r="Q64" i="36"/>
  <c r="M64" i="36"/>
  <c r="H57" i="36"/>
  <c r="G57" i="36"/>
  <c r="F26" i="36"/>
  <c r="L30" i="36"/>
  <c r="I25" i="36"/>
  <c r="I27" i="36"/>
  <c r="I29" i="36"/>
  <c r="Q57" i="36"/>
  <c r="M57" i="36"/>
  <c r="H58" i="36"/>
  <c r="G58" i="36"/>
  <c r="Q27" i="36" l="1"/>
  <c r="M27" i="36"/>
  <c r="Q31" i="36"/>
  <c r="M31" i="36"/>
  <c r="R28" i="36"/>
  <c r="G28" i="36"/>
  <c r="S28" i="36"/>
  <c r="H28" i="36"/>
  <c r="T28" i="36"/>
  <c r="O27" i="36"/>
  <c r="P27" i="36"/>
  <c r="G27" i="36"/>
  <c r="H27" i="36"/>
  <c r="R27" i="36"/>
  <c r="S27" i="36"/>
  <c r="T27" i="36"/>
  <c r="N27" i="36"/>
  <c r="G26" i="36"/>
  <c r="O26" i="36"/>
  <c r="H26" i="36"/>
  <c r="P26" i="36"/>
  <c r="R26" i="36"/>
  <c r="S26" i="36"/>
  <c r="T26" i="36"/>
  <c r="N26" i="36"/>
  <c r="O32" i="36"/>
  <c r="P32" i="36"/>
  <c r="R32" i="36"/>
  <c r="G32" i="36"/>
  <c r="S32" i="36"/>
  <c r="H32" i="36"/>
  <c r="T32" i="36"/>
  <c r="N32" i="36"/>
  <c r="G30" i="36"/>
  <c r="O30" i="36"/>
  <c r="H30" i="36"/>
  <c r="P30" i="36"/>
  <c r="R30" i="36"/>
  <c r="S30" i="36"/>
  <c r="T30" i="36"/>
  <c r="N30" i="36"/>
  <c r="H25" i="36"/>
  <c r="G25" i="36"/>
  <c r="Q28" i="36"/>
  <c r="Q32" i="36"/>
  <c r="M32" i="36"/>
  <c r="Q30" i="36"/>
  <c r="M30" i="36"/>
  <c r="O31" i="36"/>
  <c r="P31" i="36"/>
  <c r="G31" i="36"/>
  <c r="H31" i="36"/>
  <c r="R31" i="36"/>
  <c r="S31" i="36"/>
  <c r="T31" i="36"/>
  <c r="N31" i="36"/>
  <c r="Q26" i="36"/>
  <c r="M26" i="36"/>
  <c r="AC45" i="36"/>
  <c r="D45" i="36" s="1"/>
  <c r="AC49" i="36"/>
  <c r="D49" i="36" s="1"/>
  <c r="H99" i="25" l="1"/>
  <c r="G99" i="25"/>
  <c r="F99" i="25"/>
  <c r="M99" i="25" s="1"/>
  <c r="H98" i="25"/>
  <c r="G98" i="25"/>
  <c r="F98" i="25"/>
  <c r="M98" i="25" s="1"/>
  <c r="H97" i="25"/>
  <c r="G97" i="25"/>
  <c r="F97" i="25"/>
  <c r="M97" i="25" s="1"/>
  <c r="H96" i="25"/>
  <c r="G96" i="25"/>
  <c r="F96" i="25"/>
  <c r="M96" i="25" s="1"/>
  <c r="H95" i="25"/>
  <c r="G95" i="25"/>
  <c r="F95" i="25"/>
  <c r="M95" i="25" s="1"/>
  <c r="H94" i="25"/>
  <c r="G94" i="25"/>
  <c r="F94" i="25"/>
  <c r="M94" i="25" s="1"/>
  <c r="H93" i="25"/>
  <c r="G93" i="25"/>
  <c r="F93" i="25"/>
  <c r="M93" i="25" s="1"/>
  <c r="H92" i="25"/>
  <c r="G92" i="25"/>
  <c r="F92" i="25"/>
  <c r="M92" i="25" s="1"/>
  <c r="H91" i="25"/>
  <c r="G91" i="25"/>
  <c r="F91" i="25"/>
  <c r="M91" i="25" s="1"/>
  <c r="H90" i="25"/>
  <c r="G90" i="25"/>
  <c r="F90" i="25"/>
  <c r="M90" i="25" s="1"/>
  <c r="H89" i="25"/>
  <c r="G89" i="25"/>
  <c r="F89" i="25"/>
  <c r="M89" i="25" s="1"/>
  <c r="H88" i="25"/>
  <c r="G88" i="25"/>
  <c r="F88" i="25"/>
  <c r="M88" i="25" s="1"/>
  <c r="H87" i="25"/>
  <c r="G87" i="25"/>
  <c r="F87" i="25"/>
  <c r="M87" i="25" s="1"/>
  <c r="H86" i="25"/>
  <c r="G86" i="25"/>
  <c r="F86" i="25"/>
  <c r="M86" i="25" s="1"/>
  <c r="H85" i="25"/>
  <c r="G85" i="25"/>
  <c r="F85" i="25"/>
  <c r="M85" i="25" s="1"/>
  <c r="H84" i="25"/>
  <c r="G84" i="25"/>
  <c r="F84" i="25"/>
  <c r="M84" i="25" s="1"/>
  <c r="F83" i="25"/>
  <c r="M83" i="25" s="1"/>
  <c r="F82" i="25"/>
  <c r="M82" i="25" s="1"/>
  <c r="F81" i="25"/>
  <c r="M81" i="25" s="1"/>
  <c r="F80" i="25"/>
  <c r="M80" i="25" s="1"/>
  <c r="F79" i="25"/>
  <c r="M79" i="25" s="1"/>
  <c r="F78" i="25"/>
  <c r="M78" i="25" s="1"/>
  <c r="F77" i="25"/>
  <c r="M77" i="25" s="1"/>
  <c r="F76" i="25"/>
  <c r="M76" i="25" s="1"/>
  <c r="F75" i="25"/>
  <c r="M75" i="25" s="1"/>
  <c r="F74" i="25"/>
  <c r="M74" i="25" s="1"/>
  <c r="F73" i="25"/>
  <c r="M73" i="25" s="1"/>
  <c r="F72" i="25"/>
  <c r="M72" i="25" s="1"/>
  <c r="F71" i="25"/>
  <c r="M71" i="25" s="1"/>
  <c r="F70" i="25"/>
  <c r="M70" i="25" s="1"/>
  <c r="F69" i="25"/>
  <c r="M69" i="25" s="1"/>
  <c r="F68" i="25"/>
  <c r="M68" i="25" s="1"/>
  <c r="O53" i="25"/>
  <c r="I99" i="25" s="1"/>
  <c r="J99" i="25" s="1"/>
  <c r="Q53" i="25" s="1"/>
  <c r="O52" i="25"/>
  <c r="I98" i="25" s="1"/>
  <c r="J98" i="25" s="1"/>
  <c r="Q52" i="25" s="1"/>
  <c r="O51" i="25"/>
  <c r="I97" i="25" s="1"/>
  <c r="J97" i="25" s="1"/>
  <c r="Q51" i="25" s="1"/>
  <c r="O50" i="25"/>
  <c r="O49" i="25"/>
  <c r="I95" i="25" s="1"/>
  <c r="J95" i="25" s="1"/>
  <c r="Q49" i="25" s="1"/>
  <c r="O48" i="25"/>
  <c r="I94" i="25" s="1"/>
  <c r="J94" i="25" s="1"/>
  <c r="Q48" i="25" s="1"/>
  <c r="O47" i="25"/>
  <c r="I93" i="25" s="1"/>
  <c r="J93" i="25" s="1"/>
  <c r="Q47" i="25" s="1"/>
  <c r="O46" i="25"/>
  <c r="X46" i="25" s="1"/>
  <c r="K92" i="25" s="1"/>
  <c r="X45" i="25"/>
  <c r="K91" i="25" s="1"/>
  <c r="O45" i="25"/>
  <c r="I91" i="25" s="1"/>
  <c r="J91" i="25" s="1"/>
  <c r="Q45" i="25" s="1"/>
  <c r="O44" i="25"/>
  <c r="I90" i="25" s="1"/>
  <c r="J90" i="25" s="1"/>
  <c r="Q44" i="25" s="1"/>
  <c r="D44" i="25"/>
  <c r="C44" i="25"/>
  <c r="O43" i="25"/>
  <c r="I89" i="25" s="1"/>
  <c r="J89" i="25" s="1"/>
  <c r="Q43" i="25" s="1"/>
  <c r="D43" i="25"/>
  <c r="C43" i="25"/>
  <c r="O42" i="25"/>
  <c r="X42" i="25" s="1"/>
  <c r="K88" i="25" s="1"/>
  <c r="D42" i="25"/>
  <c r="C42" i="25"/>
  <c r="O41" i="25"/>
  <c r="I87" i="25" s="1"/>
  <c r="J87" i="25" s="1"/>
  <c r="Q41" i="25" s="1"/>
  <c r="D41" i="25"/>
  <c r="C41" i="25"/>
  <c r="O40" i="25"/>
  <c r="X40" i="25" s="1"/>
  <c r="K86" i="25" s="1"/>
  <c r="L86" i="25" s="1"/>
  <c r="E86" i="25" s="1"/>
  <c r="D40" i="25"/>
  <c r="C40" i="25"/>
  <c r="O39" i="25"/>
  <c r="I85" i="25" s="1"/>
  <c r="J85" i="25" s="1"/>
  <c r="Q39" i="25" s="1"/>
  <c r="D39" i="25"/>
  <c r="C39" i="25"/>
  <c r="O38" i="25"/>
  <c r="X38" i="25" s="1"/>
  <c r="K84" i="25" s="1"/>
  <c r="D38" i="25"/>
  <c r="C38" i="25"/>
  <c r="V35" i="25"/>
  <c r="Q35" i="25"/>
  <c r="N35" i="25"/>
  <c r="L35" i="25"/>
  <c r="G35" i="25"/>
  <c r="T34" i="25"/>
  <c r="L34" i="25"/>
  <c r="G34" i="25"/>
  <c r="AC21" i="25"/>
  <c r="AB21" i="25"/>
  <c r="AA21" i="25"/>
  <c r="O21" i="25"/>
  <c r="I83" i="25" s="1"/>
  <c r="J83" i="25" s="1"/>
  <c r="Q21" i="25" s="1"/>
  <c r="H21" i="25"/>
  <c r="H83" i="25" s="1"/>
  <c r="G21" i="25"/>
  <c r="G83" i="25" s="1"/>
  <c r="AC20" i="25"/>
  <c r="AB20" i="25"/>
  <c r="AA20" i="25"/>
  <c r="O20" i="25"/>
  <c r="I82" i="25" s="1"/>
  <c r="J82" i="25" s="1"/>
  <c r="Q20" i="25" s="1"/>
  <c r="H20" i="25"/>
  <c r="H82" i="25" s="1"/>
  <c r="G20" i="25"/>
  <c r="G82" i="25" s="1"/>
  <c r="AC19" i="25"/>
  <c r="AB19" i="25"/>
  <c r="AA19" i="25"/>
  <c r="O19" i="25"/>
  <c r="I81" i="25" s="1"/>
  <c r="J81" i="25" s="1"/>
  <c r="Q19" i="25" s="1"/>
  <c r="H19" i="25"/>
  <c r="H81" i="25" s="1"/>
  <c r="G19" i="25"/>
  <c r="G81" i="25" s="1"/>
  <c r="AC18" i="25"/>
  <c r="AB18" i="25"/>
  <c r="AA18" i="25"/>
  <c r="O18" i="25"/>
  <c r="X18" i="25" s="1"/>
  <c r="K80" i="25" s="1"/>
  <c r="H18" i="25"/>
  <c r="H80" i="25" s="1"/>
  <c r="G18" i="25"/>
  <c r="G80" i="25" s="1"/>
  <c r="AC17" i="25"/>
  <c r="AB17" i="25"/>
  <c r="AA17" i="25"/>
  <c r="O17" i="25"/>
  <c r="I79" i="25" s="1"/>
  <c r="J79" i="25" s="1"/>
  <c r="Q17" i="25" s="1"/>
  <c r="H17" i="25"/>
  <c r="H79" i="25" s="1"/>
  <c r="G17" i="25"/>
  <c r="G79" i="25" s="1"/>
  <c r="AC16" i="25"/>
  <c r="AB16" i="25"/>
  <c r="AA16" i="25"/>
  <c r="O16" i="25"/>
  <c r="I78" i="25" s="1"/>
  <c r="J78" i="25" s="1"/>
  <c r="Q16" i="25" s="1"/>
  <c r="H16" i="25"/>
  <c r="H78" i="25" s="1"/>
  <c r="G16" i="25"/>
  <c r="G78" i="25" s="1"/>
  <c r="AC15" i="25"/>
  <c r="AB15" i="25"/>
  <c r="AA15" i="25"/>
  <c r="O15" i="25"/>
  <c r="I77" i="25" s="1"/>
  <c r="J77" i="25" s="1"/>
  <c r="Q15" i="25" s="1"/>
  <c r="H15" i="25"/>
  <c r="H77" i="25" s="1"/>
  <c r="G15" i="25"/>
  <c r="G77" i="25" s="1"/>
  <c r="AC14" i="25"/>
  <c r="AB14" i="25"/>
  <c r="AA14" i="25"/>
  <c r="O14" i="25"/>
  <c r="I76" i="25" s="1"/>
  <c r="J76" i="25" s="1"/>
  <c r="Q14" i="25" s="1"/>
  <c r="H14" i="25"/>
  <c r="H76" i="25" s="1"/>
  <c r="G14" i="25"/>
  <c r="G76" i="25" s="1"/>
  <c r="AC13" i="25"/>
  <c r="AB13" i="25"/>
  <c r="AA13" i="25"/>
  <c r="O13" i="25"/>
  <c r="I75" i="25" s="1"/>
  <c r="J75" i="25" s="1"/>
  <c r="Q13" i="25" s="1"/>
  <c r="H13" i="25"/>
  <c r="H75" i="25" s="1"/>
  <c r="G13" i="25"/>
  <c r="G75" i="25" s="1"/>
  <c r="AC12" i="25"/>
  <c r="AB12" i="25"/>
  <c r="AA12" i="25"/>
  <c r="O12" i="25"/>
  <c r="I74" i="25" s="1"/>
  <c r="J74" i="25" s="1"/>
  <c r="Q12" i="25" s="1"/>
  <c r="H12" i="25"/>
  <c r="H74" i="25" s="1"/>
  <c r="G12" i="25"/>
  <c r="G74" i="25" s="1"/>
  <c r="AC11" i="25"/>
  <c r="AB11" i="25"/>
  <c r="AA11" i="25"/>
  <c r="O11" i="25"/>
  <c r="I73" i="25" s="1"/>
  <c r="J73" i="25" s="1"/>
  <c r="Q11" i="25" s="1"/>
  <c r="H11" i="25"/>
  <c r="H73" i="25" s="1"/>
  <c r="G11" i="25"/>
  <c r="G73" i="25" s="1"/>
  <c r="AC10" i="25"/>
  <c r="AB10" i="25"/>
  <c r="AA10" i="25"/>
  <c r="O10" i="25"/>
  <c r="I72" i="25" s="1"/>
  <c r="J72" i="25" s="1"/>
  <c r="Q10" i="25" s="1"/>
  <c r="H10" i="25"/>
  <c r="H72" i="25" s="1"/>
  <c r="G10" i="25"/>
  <c r="G72" i="25" s="1"/>
  <c r="AC9" i="25"/>
  <c r="AB9" i="25"/>
  <c r="AA9" i="25"/>
  <c r="O9" i="25"/>
  <c r="I71" i="25" s="1"/>
  <c r="J71" i="25" s="1"/>
  <c r="Q9" i="25" s="1"/>
  <c r="H9" i="25"/>
  <c r="H71" i="25" s="1"/>
  <c r="G9" i="25"/>
  <c r="G71" i="25" s="1"/>
  <c r="AC8" i="25"/>
  <c r="AB8" i="25"/>
  <c r="AA8" i="25"/>
  <c r="O8" i="25"/>
  <c r="I70" i="25" s="1"/>
  <c r="J70" i="25" s="1"/>
  <c r="Q8" i="25" s="1"/>
  <c r="H8" i="25"/>
  <c r="H70" i="25" s="1"/>
  <c r="G8" i="25"/>
  <c r="G70" i="25" s="1"/>
  <c r="AC7" i="25"/>
  <c r="AB7" i="25"/>
  <c r="AA7" i="25"/>
  <c r="O7" i="25"/>
  <c r="I69" i="25" s="1"/>
  <c r="J69" i="25" s="1"/>
  <c r="Q7" i="25" s="1"/>
  <c r="H7" i="25"/>
  <c r="H69" i="25" s="1"/>
  <c r="G7" i="25"/>
  <c r="G69" i="25" s="1"/>
  <c r="AC6" i="25"/>
  <c r="AB6" i="25"/>
  <c r="AA6" i="25"/>
  <c r="O6" i="25"/>
  <c r="I68" i="25" s="1"/>
  <c r="J68" i="25" s="1"/>
  <c r="Q6" i="25" s="1"/>
  <c r="H6" i="25"/>
  <c r="H68" i="25" s="1"/>
  <c r="G6" i="25"/>
  <c r="G68" i="25" s="1"/>
  <c r="X51" i="25" l="1"/>
  <c r="K97" i="25" s="1"/>
  <c r="X20" i="25"/>
  <c r="K82" i="25" s="1"/>
  <c r="L82" i="25" s="1"/>
  <c r="E82" i="25" s="1"/>
  <c r="X11" i="25"/>
  <c r="K73" i="25" s="1"/>
  <c r="N73" i="25" s="1"/>
  <c r="I84" i="25"/>
  <c r="J84" i="25" s="1"/>
  <c r="Q38" i="25" s="1"/>
  <c r="X49" i="25"/>
  <c r="K95" i="25" s="1"/>
  <c r="Z20" i="25"/>
  <c r="X48" i="25"/>
  <c r="K94" i="25" s="1"/>
  <c r="L94" i="25" s="1"/>
  <c r="Z48" i="25" s="1"/>
  <c r="X39" i="25"/>
  <c r="K85" i="25" s="1"/>
  <c r="N85" i="25" s="1"/>
  <c r="X41" i="25"/>
  <c r="K87" i="25" s="1"/>
  <c r="X43" i="25"/>
  <c r="K89" i="25" s="1"/>
  <c r="X52" i="25"/>
  <c r="K98" i="25" s="1"/>
  <c r="L98" i="25" s="1"/>
  <c r="X7" i="25"/>
  <c r="K69" i="25" s="1"/>
  <c r="L69" i="25" s="1"/>
  <c r="X8" i="25"/>
  <c r="K70" i="25" s="1"/>
  <c r="L70" i="25" s="1"/>
  <c r="X12" i="25"/>
  <c r="K74" i="25" s="1"/>
  <c r="X15" i="25"/>
  <c r="K77" i="25" s="1"/>
  <c r="N77" i="25" s="1"/>
  <c r="X16" i="25"/>
  <c r="K78" i="25" s="1"/>
  <c r="L78" i="25" s="1"/>
  <c r="E78" i="25" s="1"/>
  <c r="N69" i="25"/>
  <c r="L80" i="25"/>
  <c r="N80" i="25"/>
  <c r="L84" i="25"/>
  <c r="N84" i="25"/>
  <c r="N89" i="25"/>
  <c r="L89" i="25"/>
  <c r="N97" i="25"/>
  <c r="L97" i="25"/>
  <c r="L74" i="25"/>
  <c r="N74" i="25"/>
  <c r="X19" i="25"/>
  <c r="K81" i="25" s="1"/>
  <c r="L92" i="25"/>
  <c r="N92" i="25"/>
  <c r="I80" i="25"/>
  <c r="J80" i="25" s="1"/>
  <c r="Q18" i="25" s="1"/>
  <c r="I92" i="25"/>
  <c r="J92" i="25" s="1"/>
  <c r="Q46" i="25" s="1"/>
  <c r="N95" i="25"/>
  <c r="L95" i="25"/>
  <c r="X9" i="25"/>
  <c r="K71" i="25" s="1"/>
  <c r="X13" i="25"/>
  <c r="K75" i="25" s="1"/>
  <c r="X17" i="25"/>
  <c r="K79" i="25" s="1"/>
  <c r="X21" i="25"/>
  <c r="K83" i="25" s="1"/>
  <c r="Z40" i="25"/>
  <c r="L88" i="25"/>
  <c r="N88" i="25"/>
  <c r="L85" i="25"/>
  <c r="N86" i="25"/>
  <c r="N87" i="25"/>
  <c r="L87" i="25"/>
  <c r="X6" i="25"/>
  <c r="K68" i="25" s="1"/>
  <c r="X10" i="25"/>
  <c r="K72" i="25" s="1"/>
  <c r="X14" i="25"/>
  <c r="K76" i="25" s="1"/>
  <c r="N91" i="25"/>
  <c r="L91" i="25"/>
  <c r="I96" i="25"/>
  <c r="J96" i="25" s="1"/>
  <c r="Q50" i="25" s="1"/>
  <c r="X50" i="25"/>
  <c r="K96" i="25" s="1"/>
  <c r="N70" i="25"/>
  <c r="X53" i="25"/>
  <c r="K99" i="25" s="1"/>
  <c r="I86" i="25"/>
  <c r="J86" i="25" s="1"/>
  <c r="Q40" i="25" s="1"/>
  <c r="N82" i="25"/>
  <c r="I88" i="25"/>
  <c r="J88" i="25" s="1"/>
  <c r="Q42" i="25" s="1"/>
  <c r="X44" i="25"/>
  <c r="K90" i="25" s="1"/>
  <c r="X47" i="25"/>
  <c r="K93" i="25" s="1"/>
  <c r="AL7" i="18"/>
  <c r="AM7" i="18"/>
  <c r="AL8" i="18"/>
  <c r="AM8" i="18"/>
  <c r="AL9" i="18"/>
  <c r="AM9" i="18"/>
  <c r="AL10" i="18"/>
  <c r="AM10" i="18"/>
  <c r="AL11" i="18"/>
  <c r="AM11" i="18"/>
  <c r="AL12" i="18"/>
  <c r="AM12" i="18"/>
  <c r="AL13" i="18"/>
  <c r="AM13" i="18"/>
  <c r="AL14" i="18"/>
  <c r="AM14" i="18"/>
  <c r="AL15" i="18"/>
  <c r="AM15" i="18"/>
  <c r="AL16" i="18"/>
  <c r="AM16" i="18"/>
  <c r="AL17" i="18"/>
  <c r="AM17" i="18"/>
  <c r="AL18" i="18"/>
  <c r="AM18" i="18"/>
  <c r="AL19" i="18"/>
  <c r="AM19" i="18"/>
  <c r="AL20" i="18"/>
  <c r="AM20" i="18"/>
  <c r="AL21" i="18"/>
  <c r="AM21" i="18"/>
  <c r="G7" i="18"/>
  <c r="H7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AM6" i="18"/>
  <c r="AL6" i="18"/>
  <c r="H6" i="18"/>
  <c r="G6" i="18"/>
  <c r="L73" i="25" l="1"/>
  <c r="E94" i="25"/>
  <c r="L77" i="25"/>
  <c r="Z16" i="25"/>
  <c r="N78" i="25"/>
  <c r="N98" i="25"/>
  <c r="N94" i="25"/>
  <c r="E70" i="25"/>
  <c r="Z8" i="25"/>
  <c r="E87" i="25"/>
  <c r="Z41" i="25"/>
  <c r="E73" i="25"/>
  <c r="Z11" i="25"/>
  <c r="N83" i="25"/>
  <c r="L83" i="25"/>
  <c r="N71" i="25"/>
  <c r="L71" i="25"/>
  <c r="E97" i="25"/>
  <c r="Z51" i="25"/>
  <c r="E77" i="25"/>
  <c r="Z15" i="25"/>
  <c r="L96" i="25"/>
  <c r="N96" i="25"/>
  <c r="L76" i="25"/>
  <c r="N76" i="25"/>
  <c r="N79" i="25"/>
  <c r="L79" i="25"/>
  <c r="E95" i="25"/>
  <c r="Z49" i="25"/>
  <c r="E74" i="25"/>
  <c r="Z12" i="25"/>
  <c r="E84" i="25"/>
  <c r="Z38" i="25"/>
  <c r="N93" i="25"/>
  <c r="L93" i="25"/>
  <c r="L72" i="25"/>
  <c r="N72" i="25"/>
  <c r="E88" i="25"/>
  <c r="Z42" i="25"/>
  <c r="Z46" i="25"/>
  <c r="E92" i="25"/>
  <c r="E89" i="25"/>
  <c r="Z43" i="25"/>
  <c r="E69" i="25"/>
  <c r="Z7" i="25"/>
  <c r="L90" i="25"/>
  <c r="N90" i="25"/>
  <c r="N99" i="25"/>
  <c r="L99" i="25"/>
  <c r="E91" i="25"/>
  <c r="Z45" i="25"/>
  <c r="L68" i="25"/>
  <c r="N68" i="25"/>
  <c r="E85" i="25"/>
  <c r="Z39" i="25"/>
  <c r="N75" i="25"/>
  <c r="L75" i="25"/>
  <c r="AA48" i="25"/>
  <c r="AB48" i="25" s="1"/>
  <c r="C48" i="25" s="1"/>
  <c r="N81" i="25"/>
  <c r="L81" i="25"/>
  <c r="E98" i="25"/>
  <c r="Z52" i="25"/>
  <c r="E80" i="25"/>
  <c r="Z18" i="25"/>
  <c r="AC48" i="25" l="1"/>
  <c r="D48" i="25" s="1"/>
  <c r="AA52" i="25"/>
  <c r="AB52" i="25" s="1"/>
  <c r="C52" i="25" s="1"/>
  <c r="U64" i="25"/>
  <c r="F64" i="25"/>
  <c r="I63" i="25"/>
  <c r="F62" i="25"/>
  <c r="I61" i="25"/>
  <c r="F60" i="25"/>
  <c r="I59" i="25"/>
  <c r="L64" i="25"/>
  <c r="U63" i="25"/>
  <c r="L62" i="25"/>
  <c r="U61" i="25"/>
  <c r="L60" i="25"/>
  <c r="U59" i="25"/>
  <c r="L58" i="25"/>
  <c r="F58" i="25"/>
  <c r="L57" i="25"/>
  <c r="F57" i="25"/>
  <c r="I64" i="25"/>
  <c r="F63" i="25"/>
  <c r="I62" i="25"/>
  <c r="F61" i="25"/>
  <c r="I60" i="25"/>
  <c r="F59" i="25"/>
  <c r="I58" i="25"/>
  <c r="U57" i="25"/>
  <c r="I57" i="25"/>
  <c r="L63" i="25"/>
  <c r="U60" i="25"/>
  <c r="U62" i="25"/>
  <c r="E68" i="25"/>
  <c r="L59" i="25"/>
  <c r="L61" i="25"/>
  <c r="U58" i="25"/>
  <c r="Z6" i="25"/>
  <c r="AA46" i="25"/>
  <c r="AC46" i="25" s="1"/>
  <c r="D46" i="25" s="1"/>
  <c r="E72" i="25"/>
  <c r="Z10" i="25"/>
  <c r="E76" i="25"/>
  <c r="Z14" i="25"/>
  <c r="AA45" i="25"/>
  <c r="AC45" i="25" s="1"/>
  <c r="D45" i="25" s="1"/>
  <c r="E93" i="25"/>
  <c r="Z47" i="25"/>
  <c r="E79" i="25"/>
  <c r="Z17" i="25"/>
  <c r="AA51" i="25"/>
  <c r="AB51" i="25" s="1"/>
  <c r="C51" i="25" s="1"/>
  <c r="E83" i="25"/>
  <c r="Z21" i="25"/>
  <c r="E81" i="25"/>
  <c r="Z19" i="25"/>
  <c r="E90" i="25"/>
  <c r="Z44" i="25"/>
  <c r="Z50" i="25"/>
  <c r="E96" i="25"/>
  <c r="E75" i="25"/>
  <c r="Z13" i="25"/>
  <c r="E99" i="25"/>
  <c r="Z53" i="25"/>
  <c r="AA49" i="25"/>
  <c r="AB49" i="25" s="1"/>
  <c r="C49" i="25" s="1"/>
  <c r="E71" i="25"/>
  <c r="Z9" i="25"/>
  <c r="AC49" i="25" l="1"/>
  <c r="D49" i="25" s="1"/>
  <c r="AC51" i="25"/>
  <c r="D51" i="25" s="1"/>
  <c r="H61" i="25"/>
  <c r="G61" i="25"/>
  <c r="G57" i="25"/>
  <c r="H57" i="25"/>
  <c r="AB45" i="25"/>
  <c r="C45" i="25" s="1"/>
  <c r="AB46" i="25"/>
  <c r="C46" i="25" s="1"/>
  <c r="Q61" i="25"/>
  <c r="M61" i="25"/>
  <c r="M57" i="25"/>
  <c r="Q57" i="25"/>
  <c r="Q60" i="25"/>
  <c r="M60" i="25"/>
  <c r="Q64" i="25"/>
  <c r="M64" i="25"/>
  <c r="H62" i="25"/>
  <c r="G62" i="25"/>
  <c r="AC52" i="25"/>
  <c r="D52" i="25" s="1"/>
  <c r="AA53" i="25"/>
  <c r="AC53" i="25" s="1"/>
  <c r="D53" i="25" s="1"/>
  <c r="Q59" i="25"/>
  <c r="M59" i="25"/>
  <c r="Q63" i="25"/>
  <c r="M63" i="25"/>
  <c r="H59" i="25"/>
  <c r="G59" i="25"/>
  <c r="H63" i="25"/>
  <c r="G63" i="25"/>
  <c r="G58" i="25"/>
  <c r="H58" i="25"/>
  <c r="AA50" i="25"/>
  <c r="AC50" i="25" s="1"/>
  <c r="D50" i="25" s="1"/>
  <c r="AA47" i="25"/>
  <c r="AB47" i="25" s="1"/>
  <c r="C47" i="25" s="1"/>
  <c r="L32" i="25"/>
  <c r="F32" i="25"/>
  <c r="L31" i="25"/>
  <c r="F31" i="25"/>
  <c r="L30" i="25"/>
  <c r="F30" i="25"/>
  <c r="L29" i="25"/>
  <c r="F29" i="25"/>
  <c r="L28" i="25"/>
  <c r="F28" i="25"/>
  <c r="L27" i="25"/>
  <c r="F27" i="25"/>
  <c r="L26" i="25"/>
  <c r="F26" i="25"/>
  <c r="L25" i="25"/>
  <c r="F25" i="25"/>
  <c r="U32" i="25"/>
  <c r="I32" i="25"/>
  <c r="U31" i="25"/>
  <c r="I31" i="25"/>
  <c r="U30" i="25"/>
  <c r="I30" i="25"/>
  <c r="U29" i="25"/>
  <c r="I29" i="25"/>
  <c r="Q32" i="25"/>
  <c r="H32" i="25"/>
  <c r="Q31" i="25"/>
  <c r="H31" i="25"/>
  <c r="Q30" i="25"/>
  <c r="H30" i="25"/>
  <c r="Q29" i="25"/>
  <c r="H29" i="25"/>
  <c r="Q28" i="25"/>
  <c r="H28" i="25"/>
  <c r="Q27" i="25"/>
  <c r="H27" i="25"/>
  <c r="Q26" i="25"/>
  <c r="H26" i="25"/>
  <c r="Q25" i="25"/>
  <c r="H25" i="25"/>
  <c r="M31" i="25"/>
  <c r="M29" i="25"/>
  <c r="I28" i="25"/>
  <c r="I27" i="25"/>
  <c r="I26" i="25"/>
  <c r="I25" i="25"/>
  <c r="G31" i="25"/>
  <c r="G29" i="25"/>
  <c r="G28" i="25"/>
  <c r="G27" i="25"/>
  <c r="G26" i="25"/>
  <c r="G25" i="25"/>
  <c r="M32" i="25"/>
  <c r="M30" i="25"/>
  <c r="U28" i="25"/>
  <c r="U27" i="25"/>
  <c r="U26" i="25"/>
  <c r="U25" i="25"/>
  <c r="G32" i="25"/>
  <c r="G30" i="25"/>
  <c r="M28" i="25"/>
  <c r="M27" i="25"/>
  <c r="M26" i="25"/>
  <c r="M25" i="25"/>
  <c r="Q58" i="25"/>
  <c r="M58" i="25"/>
  <c r="Q62" i="25"/>
  <c r="M62" i="25"/>
  <c r="H60" i="25"/>
  <c r="G60" i="25"/>
  <c r="H64" i="25"/>
  <c r="G64" i="25"/>
  <c r="K99" i="18"/>
  <c r="I99" i="18"/>
  <c r="F99" i="18"/>
  <c r="N99" i="18" s="1"/>
  <c r="K98" i="18"/>
  <c r="I98" i="18"/>
  <c r="F98" i="18"/>
  <c r="N98" i="18" s="1"/>
  <c r="K97" i="18"/>
  <c r="I97" i="18"/>
  <c r="F97" i="18"/>
  <c r="N97" i="18" s="1"/>
  <c r="K96" i="18"/>
  <c r="I96" i="18"/>
  <c r="F96" i="18"/>
  <c r="N96" i="18" s="1"/>
  <c r="K95" i="18"/>
  <c r="I95" i="18"/>
  <c r="F95" i="18"/>
  <c r="N95" i="18" s="1"/>
  <c r="K94" i="18"/>
  <c r="I94" i="18"/>
  <c r="F94" i="18"/>
  <c r="N94" i="18" s="1"/>
  <c r="K93" i="18"/>
  <c r="I93" i="18"/>
  <c r="F93" i="18"/>
  <c r="N93" i="18" s="1"/>
  <c r="K92" i="18"/>
  <c r="I92" i="18"/>
  <c r="F92" i="18"/>
  <c r="N92" i="18" s="1"/>
  <c r="K91" i="18"/>
  <c r="I91" i="18"/>
  <c r="F91" i="18"/>
  <c r="N91" i="18" s="1"/>
  <c r="K90" i="18"/>
  <c r="I90" i="18"/>
  <c r="F90" i="18"/>
  <c r="N90" i="18" s="1"/>
  <c r="K89" i="18"/>
  <c r="I89" i="18"/>
  <c r="F89" i="18"/>
  <c r="N89" i="18" s="1"/>
  <c r="K88" i="18"/>
  <c r="I88" i="18"/>
  <c r="F88" i="18"/>
  <c r="N88" i="18" s="1"/>
  <c r="K87" i="18"/>
  <c r="I87" i="18"/>
  <c r="F87" i="18"/>
  <c r="N87" i="18" s="1"/>
  <c r="K86" i="18"/>
  <c r="I86" i="18"/>
  <c r="F86" i="18"/>
  <c r="N86" i="18" s="1"/>
  <c r="K85" i="18"/>
  <c r="I85" i="18"/>
  <c r="F85" i="18"/>
  <c r="N85" i="18" s="1"/>
  <c r="K84" i="18"/>
  <c r="I84" i="18"/>
  <c r="F84" i="18"/>
  <c r="N84" i="18" s="1"/>
  <c r="K83" i="18"/>
  <c r="I83" i="18"/>
  <c r="F83" i="18"/>
  <c r="N83" i="18" s="1"/>
  <c r="K82" i="18"/>
  <c r="I82" i="18"/>
  <c r="F82" i="18"/>
  <c r="N82" i="18" s="1"/>
  <c r="K81" i="18"/>
  <c r="I81" i="18"/>
  <c r="H81" i="18"/>
  <c r="F81" i="18"/>
  <c r="N81" i="18" s="1"/>
  <c r="K80" i="18"/>
  <c r="I80" i="18"/>
  <c r="F80" i="18"/>
  <c r="N80" i="18" s="1"/>
  <c r="K79" i="18"/>
  <c r="I79" i="18"/>
  <c r="F79" i="18"/>
  <c r="N79" i="18" s="1"/>
  <c r="K78" i="18"/>
  <c r="I78" i="18"/>
  <c r="F78" i="18"/>
  <c r="N78" i="18" s="1"/>
  <c r="K77" i="18"/>
  <c r="I77" i="18"/>
  <c r="F77" i="18"/>
  <c r="N77" i="18" s="1"/>
  <c r="K76" i="18"/>
  <c r="I76" i="18"/>
  <c r="F76" i="18"/>
  <c r="N76" i="18" s="1"/>
  <c r="K75" i="18"/>
  <c r="I75" i="18"/>
  <c r="F75" i="18"/>
  <c r="N75" i="18" s="1"/>
  <c r="K74" i="18"/>
  <c r="I74" i="18"/>
  <c r="F74" i="18"/>
  <c r="N74" i="18" s="1"/>
  <c r="K73" i="18"/>
  <c r="I73" i="18"/>
  <c r="F73" i="18"/>
  <c r="N73" i="18" s="1"/>
  <c r="K72" i="18"/>
  <c r="I72" i="18"/>
  <c r="F72" i="18"/>
  <c r="N72" i="18" s="1"/>
  <c r="K71" i="18"/>
  <c r="I71" i="18"/>
  <c r="F71" i="18"/>
  <c r="N71" i="18" s="1"/>
  <c r="K70" i="18"/>
  <c r="I70" i="18"/>
  <c r="F70" i="18"/>
  <c r="N70" i="18" s="1"/>
  <c r="K69" i="18"/>
  <c r="I69" i="18"/>
  <c r="F69" i="18"/>
  <c r="K68" i="18"/>
  <c r="I68" i="18"/>
  <c r="F68" i="18"/>
  <c r="L64" i="18"/>
  <c r="L63" i="18"/>
  <c r="L62" i="18"/>
  <c r="L61" i="18"/>
  <c r="L60" i="18"/>
  <c r="L59" i="18"/>
  <c r="L58" i="18"/>
  <c r="L57" i="18"/>
  <c r="AX53" i="18"/>
  <c r="BA53" i="18" s="1"/>
  <c r="AW53" i="18"/>
  <c r="AZ53" i="18" s="1"/>
  <c r="AM53" i="18"/>
  <c r="BR53" i="18" s="1"/>
  <c r="AL53" i="18"/>
  <c r="BI53" i="18" s="1"/>
  <c r="H53" i="18"/>
  <c r="H99" i="18" s="1"/>
  <c r="G53" i="18"/>
  <c r="G99" i="18" s="1"/>
  <c r="AX52" i="18"/>
  <c r="BA52" i="18" s="1"/>
  <c r="AW52" i="18"/>
  <c r="AZ52" i="18" s="1"/>
  <c r="AM52" i="18"/>
  <c r="BP52" i="18" s="1"/>
  <c r="AL52" i="18"/>
  <c r="BG52" i="18" s="1"/>
  <c r="H52" i="18"/>
  <c r="H98" i="18" s="1"/>
  <c r="G52" i="18"/>
  <c r="G98" i="18" s="1"/>
  <c r="AX51" i="18"/>
  <c r="BA51" i="18" s="1"/>
  <c r="AW51" i="18"/>
  <c r="AZ51" i="18" s="1"/>
  <c r="AM51" i="18"/>
  <c r="BQ51" i="18" s="1"/>
  <c r="AL51" i="18"/>
  <c r="BG51" i="18" s="1"/>
  <c r="H51" i="18"/>
  <c r="H97" i="18" s="1"/>
  <c r="G51" i="18"/>
  <c r="G97" i="18" s="1"/>
  <c r="AX50" i="18"/>
  <c r="BA50" i="18" s="1"/>
  <c r="AW50" i="18"/>
  <c r="AZ50" i="18" s="1"/>
  <c r="AM50" i="18"/>
  <c r="BL50" i="18" s="1"/>
  <c r="AL50" i="18"/>
  <c r="BG50" i="18" s="1"/>
  <c r="H50" i="18"/>
  <c r="H96" i="18" s="1"/>
  <c r="G50" i="18"/>
  <c r="G96" i="18" s="1"/>
  <c r="AX49" i="18"/>
  <c r="BA49" i="18" s="1"/>
  <c r="AW49" i="18"/>
  <c r="AZ49" i="18" s="1"/>
  <c r="AM49" i="18"/>
  <c r="BQ49" i="18" s="1"/>
  <c r="AL49" i="18"/>
  <c r="BI49" i="18" s="1"/>
  <c r="H49" i="18"/>
  <c r="H95" i="18" s="1"/>
  <c r="G49" i="18"/>
  <c r="G95" i="18" s="1"/>
  <c r="AX48" i="18"/>
  <c r="BA48" i="18" s="1"/>
  <c r="AW48" i="18"/>
  <c r="AZ48" i="18" s="1"/>
  <c r="AM48" i="18"/>
  <c r="BP48" i="18" s="1"/>
  <c r="AL48" i="18"/>
  <c r="BG48" i="18" s="1"/>
  <c r="H48" i="18"/>
  <c r="H94" i="18" s="1"/>
  <c r="G48" i="18"/>
  <c r="G94" i="18" s="1"/>
  <c r="AX47" i="18"/>
  <c r="BA47" i="18" s="1"/>
  <c r="AW47" i="18"/>
  <c r="AZ47" i="18" s="1"/>
  <c r="AM47" i="18"/>
  <c r="BQ47" i="18" s="1"/>
  <c r="AL47" i="18"/>
  <c r="H47" i="18"/>
  <c r="H93" i="18" s="1"/>
  <c r="G47" i="18"/>
  <c r="G93" i="18" s="1"/>
  <c r="AX46" i="18"/>
  <c r="BA46" i="18" s="1"/>
  <c r="AW46" i="18"/>
  <c r="AZ46" i="18" s="1"/>
  <c r="AM46" i="18"/>
  <c r="BL46" i="18" s="1"/>
  <c r="AL46" i="18"/>
  <c r="BG46" i="18" s="1"/>
  <c r="H46" i="18"/>
  <c r="H92" i="18" s="1"/>
  <c r="G46" i="18"/>
  <c r="G92" i="18" s="1"/>
  <c r="BJ45" i="18"/>
  <c r="BI45" i="18"/>
  <c r="BH45" i="18"/>
  <c r="BG45" i="18"/>
  <c r="BF45" i="18"/>
  <c r="BE45" i="18"/>
  <c r="BD45" i="18"/>
  <c r="BC45" i="18"/>
  <c r="AX45" i="18"/>
  <c r="BA45" i="18" s="1"/>
  <c r="AW45" i="18"/>
  <c r="AZ45" i="18" s="1"/>
  <c r="AR45" i="18"/>
  <c r="AQ45" i="18" s="1"/>
  <c r="AP45" i="18" s="1"/>
  <c r="AM45" i="18"/>
  <c r="BQ45" i="18" s="1"/>
  <c r="H45" i="18"/>
  <c r="H91" i="18" s="1"/>
  <c r="G45" i="18"/>
  <c r="G91" i="18" s="1"/>
  <c r="BJ44" i="18"/>
  <c r="BI44" i="18"/>
  <c r="BH44" i="18"/>
  <c r="BG44" i="18"/>
  <c r="BF44" i="18"/>
  <c r="BE44" i="18"/>
  <c r="BD44" i="18"/>
  <c r="BC44" i="18"/>
  <c r="AX44" i="18"/>
  <c r="BA44" i="18" s="1"/>
  <c r="AW44" i="18"/>
  <c r="AZ44" i="18" s="1"/>
  <c r="AR44" i="18"/>
  <c r="AQ44" i="18" s="1"/>
  <c r="AP44" i="18" s="1"/>
  <c r="AM44" i="18"/>
  <c r="BP44" i="18" s="1"/>
  <c r="H44" i="18"/>
  <c r="H90" i="18" s="1"/>
  <c r="G44" i="18"/>
  <c r="G90" i="18" s="1"/>
  <c r="BJ43" i="18"/>
  <c r="BI43" i="18"/>
  <c r="BH43" i="18"/>
  <c r="BG43" i="18"/>
  <c r="BF43" i="18"/>
  <c r="BE43" i="18"/>
  <c r="BD43" i="18"/>
  <c r="BC43" i="18"/>
  <c r="AX43" i="18"/>
  <c r="BA43" i="18" s="1"/>
  <c r="AW43" i="18"/>
  <c r="AZ43" i="18" s="1"/>
  <c r="AR43" i="18"/>
  <c r="AQ43" i="18" s="1"/>
  <c r="AP43" i="18" s="1"/>
  <c r="AM43" i="18"/>
  <c r="BL43" i="18" s="1"/>
  <c r="H43" i="18"/>
  <c r="H89" i="18" s="1"/>
  <c r="G43" i="18"/>
  <c r="G89" i="18" s="1"/>
  <c r="BJ42" i="18"/>
  <c r="BI42" i="18"/>
  <c r="BH42" i="18"/>
  <c r="BG42" i="18"/>
  <c r="BF42" i="18"/>
  <c r="BE42" i="18"/>
  <c r="BD42" i="18"/>
  <c r="BC42" i="18"/>
  <c r="AX42" i="18"/>
  <c r="BA42" i="18" s="1"/>
  <c r="AW42" i="18"/>
  <c r="AZ42" i="18" s="1"/>
  <c r="AR42" i="18"/>
  <c r="AQ42" i="18" s="1"/>
  <c r="AP42" i="18" s="1"/>
  <c r="AM42" i="18"/>
  <c r="BP42" i="18" s="1"/>
  <c r="H42" i="18"/>
  <c r="H88" i="18" s="1"/>
  <c r="G42" i="18"/>
  <c r="G88" i="18" s="1"/>
  <c r="BJ41" i="18"/>
  <c r="BI41" i="18"/>
  <c r="BH41" i="18"/>
  <c r="BG41" i="18"/>
  <c r="BF41" i="18"/>
  <c r="BE41" i="18"/>
  <c r="BD41" i="18"/>
  <c r="BC41" i="18"/>
  <c r="AX41" i="18"/>
  <c r="BA41" i="18" s="1"/>
  <c r="AW41" i="18"/>
  <c r="AZ41" i="18" s="1"/>
  <c r="AR41" i="18"/>
  <c r="AQ41" i="18" s="1"/>
  <c r="AP41" i="18" s="1"/>
  <c r="AM41" i="18"/>
  <c r="BQ41" i="18" s="1"/>
  <c r="H41" i="18"/>
  <c r="H87" i="18" s="1"/>
  <c r="G41" i="18"/>
  <c r="G87" i="18" s="1"/>
  <c r="BJ40" i="18"/>
  <c r="BI40" i="18"/>
  <c r="BH40" i="18"/>
  <c r="BG40" i="18"/>
  <c r="BF40" i="18"/>
  <c r="BE40" i="18"/>
  <c r="BD40" i="18"/>
  <c r="BC40" i="18"/>
  <c r="AX40" i="18"/>
  <c r="BA40" i="18" s="1"/>
  <c r="AW40" i="18"/>
  <c r="AZ40" i="18" s="1"/>
  <c r="AR40" i="18"/>
  <c r="AQ40" i="18" s="1"/>
  <c r="AP40" i="18" s="1"/>
  <c r="AM40" i="18"/>
  <c r="BR40" i="18" s="1"/>
  <c r="H40" i="18"/>
  <c r="H86" i="18" s="1"/>
  <c r="G40" i="18"/>
  <c r="G86" i="18" s="1"/>
  <c r="BJ39" i="18"/>
  <c r="BI39" i="18"/>
  <c r="BH39" i="18"/>
  <c r="BG39" i="18"/>
  <c r="BF39" i="18"/>
  <c r="BE39" i="18"/>
  <c r="BD39" i="18"/>
  <c r="BC39" i="18"/>
  <c r="AX39" i="18"/>
  <c r="BA39" i="18" s="1"/>
  <c r="AW39" i="18"/>
  <c r="AZ39" i="18" s="1"/>
  <c r="AR39" i="18"/>
  <c r="AQ39" i="18" s="1"/>
  <c r="AP39" i="18" s="1"/>
  <c r="AM39" i="18"/>
  <c r="BQ39" i="18" s="1"/>
  <c r="H39" i="18"/>
  <c r="H85" i="18" s="1"/>
  <c r="G39" i="18"/>
  <c r="G85" i="18" s="1"/>
  <c r="BJ38" i="18"/>
  <c r="BI38" i="18"/>
  <c r="BH38" i="18"/>
  <c r="BG38" i="18"/>
  <c r="BF38" i="18"/>
  <c r="BE38" i="18"/>
  <c r="BD38" i="18"/>
  <c r="BC38" i="18"/>
  <c r="AX38" i="18"/>
  <c r="BA38" i="18" s="1"/>
  <c r="AW38" i="18"/>
  <c r="AZ38" i="18" s="1"/>
  <c r="AR38" i="18"/>
  <c r="AQ38" i="18" s="1"/>
  <c r="AP38" i="18" s="1"/>
  <c r="AM38" i="18"/>
  <c r="BP38" i="18" s="1"/>
  <c r="H38" i="18"/>
  <c r="H84" i="18" s="1"/>
  <c r="G38" i="18"/>
  <c r="G84" i="18" s="1"/>
  <c r="AA35" i="18"/>
  <c r="X35" i="18"/>
  <c r="AD34" i="18"/>
  <c r="L34" i="18"/>
  <c r="G34" i="18"/>
  <c r="L26" i="18"/>
  <c r="L25" i="18"/>
  <c r="BR21" i="18"/>
  <c r="BQ21" i="18"/>
  <c r="BL21" i="18"/>
  <c r="BJ21" i="18"/>
  <c r="BI21" i="18"/>
  <c r="BD21" i="18"/>
  <c r="BC21" i="18"/>
  <c r="AX21" i="18"/>
  <c r="BA21" i="18" s="1"/>
  <c r="AW21" i="18"/>
  <c r="AZ21" i="18" s="1"/>
  <c r="AR21" i="18"/>
  <c r="AQ21" i="18" s="1"/>
  <c r="AP21" i="18" s="1"/>
  <c r="BP21" i="18"/>
  <c r="BH21" i="18"/>
  <c r="H83" i="18"/>
  <c r="G83" i="18"/>
  <c r="BO20" i="18"/>
  <c r="AX20" i="18"/>
  <c r="BA20" i="18" s="1"/>
  <c r="AW20" i="18"/>
  <c r="AZ20" i="18" s="1"/>
  <c r="BN20" i="18"/>
  <c r="BF20" i="18"/>
  <c r="H82" i="18"/>
  <c r="G82" i="18"/>
  <c r="BN19" i="18"/>
  <c r="BM19" i="18"/>
  <c r="BF19" i="18"/>
  <c r="BE19" i="18"/>
  <c r="AX19" i="18"/>
  <c r="BA19" i="18" s="1"/>
  <c r="AW19" i="18"/>
  <c r="AZ19" i="18" s="1"/>
  <c r="AV19" i="18"/>
  <c r="AU19" i="18" s="1"/>
  <c r="AT19" i="18" s="1"/>
  <c r="BL19" i="18"/>
  <c r="BD19" i="18"/>
  <c r="G81" i="18"/>
  <c r="BN18" i="18"/>
  <c r="BM18" i="18"/>
  <c r="BL18" i="18"/>
  <c r="BK18" i="18"/>
  <c r="BJ18" i="18"/>
  <c r="BI18" i="18"/>
  <c r="BF18" i="18"/>
  <c r="BE18" i="18"/>
  <c r="BD18" i="18"/>
  <c r="BC18" i="18"/>
  <c r="AX18" i="18"/>
  <c r="BA18" i="18" s="1"/>
  <c r="AW18" i="18"/>
  <c r="AZ18" i="18" s="1"/>
  <c r="AV18" i="18"/>
  <c r="AU18" i="18" s="1"/>
  <c r="AT18" i="18" s="1"/>
  <c r="AR18" i="18"/>
  <c r="AQ18" i="18" s="1"/>
  <c r="AP18" i="18" s="1"/>
  <c r="BR18" i="18"/>
  <c r="BH18" i="18"/>
  <c r="H80" i="18"/>
  <c r="G80" i="18"/>
  <c r="BR17" i="18"/>
  <c r="BQ17" i="18"/>
  <c r="BL17" i="18"/>
  <c r="BI17" i="18"/>
  <c r="AX17" i="18"/>
  <c r="BA17" i="18" s="1"/>
  <c r="AW17" i="18"/>
  <c r="AZ17" i="18" s="1"/>
  <c r="BP17" i="18"/>
  <c r="BH17" i="18"/>
  <c r="H79" i="18"/>
  <c r="G79" i="18"/>
  <c r="BM16" i="18"/>
  <c r="BL16" i="18"/>
  <c r="BG16" i="18"/>
  <c r="BF16" i="18"/>
  <c r="BE16" i="18"/>
  <c r="BD16" i="18"/>
  <c r="BC16" i="18"/>
  <c r="AX16" i="18"/>
  <c r="BA16" i="18" s="1"/>
  <c r="AW16" i="18"/>
  <c r="AZ16" i="18" s="1"/>
  <c r="BK16" i="18"/>
  <c r="BJ16" i="18"/>
  <c r="H78" i="18"/>
  <c r="G78" i="18"/>
  <c r="BR15" i="18"/>
  <c r="BQ15" i="18"/>
  <c r="BP15" i="18"/>
  <c r="BO15" i="18"/>
  <c r="BN15" i="18"/>
  <c r="BG15" i="18"/>
  <c r="AX15" i="18"/>
  <c r="BA15" i="18" s="1"/>
  <c r="AW15" i="18"/>
  <c r="AZ15" i="18" s="1"/>
  <c r="BM15" i="18"/>
  <c r="BF15" i="18"/>
  <c r="H77" i="18"/>
  <c r="G77" i="18"/>
  <c r="BR14" i="18"/>
  <c r="AX14" i="18"/>
  <c r="BA14" i="18" s="1"/>
  <c r="AW14" i="18"/>
  <c r="AZ14" i="18" s="1"/>
  <c r="BQ14" i="18"/>
  <c r="BI14" i="18"/>
  <c r="H76" i="18"/>
  <c r="G76" i="18"/>
  <c r="BP13" i="18"/>
  <c r="BN13" i="18"/>
  <c r="BM13" i="18"/>
  <c r="BL13" i="18"/>
  <c r="BH13" i="18"/>
  <c r="BG13" i="18"/>
  <c r="BF13" i="18"/>
  <c r="BE13" i="18"/>
  <c r="BD13" i="18"/>
  <c r="BC13" i="18"/>
  <c r="AX13" i="18"/>
  <c r="BA13" i="18" s="1"/>
  <c r="AW13" i="18"/>
  <c r="AZ13" i="18" s="1"/>
  <c r="BK13" i="18"/>
  <c r="BJ13" i="18"/>
  <c r="H75" i="18"/>
  <c r="G75" i="18"/>
  <c r="BQ12" i="18"/>
  <c r="BP12" i="18"/>
  <c r="BI12" i="18"/>
  <c r="BH12" i="18"/>
  <c r="BG12" i="18"/>
  <c r="BC12" i="18"/>
  <c r="AX12" i="18"/>
  <c r="BA12" i="18" s="1"/>
  <c r="AW12" i="18"/>
  <c r="AZ12" i="18" s="1"/>
  <c r="BO12" i="18"/>
  <c r="BF12" i="18"/>
  <c r="H74" i="18"/>
  <c r="G74" i="18"/>
  <c r="BD11" i="18"/>
  <c r="BC11" i="18"/>
  <c r="AX11" i="18"/>
  <c r="BA11" i="18" s="1"/>
  <c r="AW11" i="18"/>
  <c r="AZ11" i="18" s="1"/>
  <c r="BR11" i="18"/>
  <c r="BJ11" i="18"/>
  <c r="H73" i="18"/>
  <c r="G73" i="18"/>
  <c r="BQ10" i="18"/>
  <c r="BO10" i="18"/>
  <c r="BN10" i="18"/>
  <c r="BM10" i="18"/>
  <c r="BL10" i="18"/>
  <c r="BI10" i="18"/>
  <c r="BH10" i="18"/>
  <c r="BG10" i="18"/>
  <c r="BF10" i="18"/>
  <c r="BE10" i="18"/>
  <c r="BD10" i="18"/>
  <c r="AX10" i="18"/>
  <c r="BA10" i="18" s="1"/>
  <c r="AW10" i="18"/>
  <c r="AZ10" i="18" s="1"/>
  <c r="BK10" i="18"/>
  <c r="BC10" i="18"/>
  <c r="H72" i="18"/>
  <c r="G72" i="18"/>
  <c r="BR9" i="18"/>
  <c r="BQ9" i="18"/>
  <c r="BP9" i="18"/>
  <c r="BL9" i="18"/>
  <c r="BI9" i="18"/>
  <c r="AX9" i="18"/>
  <c r="BA9" i="18" s="1"/>
  <c r="AW9" i="18"/>
  <c r="AZ9" i="18" s="1"/>
  <c r="BO9" i="18"/>
  <c r="BH9" i="18"/>
  <c r="H71" i="18"/>
  <c r="G71" i="18"/>
  <c r="BL8" i="18"/>
  <c r="BG8" i="18"/>
  <c r="BE8" i="18"/>
  <c r="BD8" i="18"/>
  <c r="BC8" i="18"/>
  <c r="AX8" i="18"/>
  <c r="BA8" i="18" s="1"/>
  <c r="AW8" i="18"/>
  <c r="AZ8" i="18" s="1"/>
  <c r="BK8" i="18"/>
  <c r="BJ8" i="18"/>
  <c r="H70" i="18"/>
  <c r="G70" i="18"/>
  <c r="BR7" i="18"/>
  <c r="BQ7" i="18"/>
  <c r="BP7" i="18"/>
  <c r="BO7" i="18"/>
  <c r="BN7" i="18"/>
  <c r="BM7" i="18"/>
  <c r="BG7" i="18"/>
  <c r="BF7" i="18"/>
  <c r="AX7" i="18"/>
  <c r="BA7" i="18" s="1"/>
  <c r="AW7" i="18"/>
  <c r="AZ7" i="18" s="1"/>
  <c r="BL7" i="18"/>
  <c r="BE7" i="18"/>
  <c r="H69" i="18"/>
  <c r="G69" i="18"/>
  <c r="BR6" i="18"/>
  <c r="BQ6" i="18"/>
  <c r="AX6" i="18"/>
  <c r="BA6" i="18" s="1"/>
  <c r="AW6" i="18"/>
  <c r="AZ6" i="18" s="1"/>
  <c r="AV15" i="18"/>
  <c r="AU15" i="18" s="1"/>
  <c r="AT15" i="18" s="1"/>
  <c r="BI6" i="18"/>
  <c r="H68" i="18"/>
  <c r="G68" i="18"/>
  <c r="U35" i="18"/>
  <c r="L35" i="18"/>
  <c r="G35" i="18"/>
  <c r="N69" i="18" l="1"/>
  <c r="P25" i="18"/>
  <c r="Q25" i="18" s="1"/>
  <c r="R25" i="18" s="1"/>
  <c r="S25" i="18" s="1"/>
  <c r="T25" i="18" s="1"/>
  <c r="V25" i="18" s="1"/>
  <c r="X25" i="18" s="1"/>
  <c r="Z25" i="18" s="1"/>
  <c r="U25" i="18"/>
  <c r="W25" i="18" s="1"/>
  <c r="Y25" i="18" s="1"/>
  <c r="M29" i="18"/>
  <c r="N29" i="18"/>
  <c r="M28" i="18"/>
  <c r="N28" i="18"/>
  <c r="N31" i="18"/>
  <c r="M31" i="18"/>
  <c r="M30" i="18"/>
  <c r="N30" i="18"/>
  <c r="M32" i="18"/>
  <c r="N32" i="18"/>
  <c r="AC47" i="25"/>
  <c r="D47" i="25" s="1"/>
  <c r="AB53" i="25"/>
  <c r="C53" i="25" s="1"/>
  <c r="AB50" i="25"/>
  <c r="C50" i="25" s="1"/>
  <c r="N68" i="18"/>
  <c r="F25" i="18"/>
  <c r="H25" i="18" s="1"/>
  <c r="AV47" i="18"/>
  <c r="AU47" i="18" s="1"/>
  <c r="AT47" i="18" s="1"/>
  <c r="AV45" i="18"/>
  <c r="AU45" i="18" s="1"/>
  <c r="AT45" i="18" s="1"/>
  <c r="BO47" i="18"/>
  <c r="AR50" i="18"/>
  <c r="AQ50" i="18" s="1"/>
  <c r="AP50" i="18" s="1"/>
  <c r="BN45" i="18"/>
  <c r="BC46" i="18"/>
  <c r="BH46" i="18"/>
  <c r="BK47" i="18"/>
  <c r="BK49" i="18"/>
  <c r="AV53" i="18"/>
  <c r="AU53" i="18" s="1"/>
  <c r="AT53" i="18" s="1"/>
  <c r="BL40" i="18"/>
  <c r="BR41" i="18"/>
  <c r="BL47" i="18"/>
  <c r="BR49" i="18"/>
  <c r="BO40" i="18"/>
  <c r="BC50" i="18"/>
  <c r="BR38" i="18"/>
  <c r="BE50" i="18"/>
  <c r="BH52" i="18"/>
  <c r="BI50" i="18"/>
  <c r="BK53" i="18"/>
  <c r="BQ38" i="18"/>
  <c r="BK40" i="18"/>
  <c r="AV41" i="18"/>
  <c r="AU41" i="18" s="1"/>
  <c r="AT41" i="18" s="1"/>
  <c r="BO41" i="18"/>
  <c r="BR45" i="18"/>
  <c r="BM46" i="18"/>
  <c r="BH48" i="18"/>
  <c r="AV49" i="18"/>
  <c r="AU49" i="18" s="1"/>
  <c r="AT49" i="18" s="1"/>
  <c r="BN49" i="18"/>
  <c r="BJ50" i="18"/>
  <c r="BR51" i="18"/>
  <c r="BD52" i="18"/>
  <c r="BJ53" i="18"/>
  <c r="BQ48" i="18"/>
  <c r="BI48" i="18"/>
  <c r="BM50" i="18"/>
  <c r="BF52" i="18"/>
  <c r="AR53" i="18"/>
  <c r="AQ53" i="18" s="1"/>
  <c r="AP53" i="18" s="1"/>
  <c r="BM42" i="18"/>
  <c r="BD46" i="18"/>
  <c r="BM47" i="18"/>
  <c r="BK51" i="18"/>
  <c r="BI52" i="18"/>
  <c r="BK38" i="18"/>
  <c r="BK41" i="18"/>
  <c r="BQ42" i="18"/>
  <c r="BE46" i="18"/>
  <c r="BN47" i="18"/>
  <c r="BC49" i="18"/>
  <c r="BD50" i="18"/>
  <c r="BL51" i="18"/>
  <c r="BQ52" i="18"/>
  <c r="BL38" i="18"/>
  <c r="BL41" i="18"/>
  <c r="BR42" i="18"/>
  <c r="BF49" i="18"/>
  <c r="BM51" i="18"/>
  <c r="BM38" i="18"/>
  <c r="BM41" i="18"/>
  <c r="BM43" i="18"/>
  <c r="BK45" i="18"/>
  <c r="AR46" i="18"/>
  <c r="AQ46" i="18" s="1"/>
  <c r="AP46" i="18" s="1"/>
  <c r="BI46" i="18"/>
  <c r="BR47" i="18"/>
  <c r="BD48" i="18"/>
  <c r="BJ49" i="18"/>
  <c r="BH50" i="18"/>
  <c r="AV51" i="18"/>
  <c r="AU51" i="18" s="1"/>
  <c r="AT51" i="18" s="1"/>
  <c r="BN51" i="18"/>
  <c r="BC53" i="18"/>
  <c r="AV38" i="18"/>
  <c r="AU38" i="18" s="1"/>
  <c r="AT38" i="18" s="1"/>
  <c r="BN38" i="18"/>
  <c r="BN41" i="18"/>
  <c r="BJ46" i="18"/>
  <c r="BF48" i="18"/>
  <c r="AR49" i="18"/>
  <c r="AQ49" i="18" s="1"/>
  <c r="AP49" i="18" s="1"/>
  <c r="BO51" i="18"/>
  <c r="BF53" i="18"/>
  <c r="BH7" i="18"/>
  <c r="BJ9" i="18"/>
  <c r="BL11" i="18"/>
  <c r="AV13" i="18"/>
  <c r="AU13" i="18" s="1"/>
  <c r="AT13" i="18" s="1"/>
  <c r="BC14" i="18"/>
  <c r="BK14" i="18"/>
  <c r="BH15" i="18"/>
  <c r="BJ17" i="18"/>
  <c r="BH20" i="18"/>
  <c r="BP20" i="18"/>
  <c r="M63" i="18"/>
  <c r="F62" i="18"/>
  <c r="M60" i="18"/>
  <c r="F59" i="18"/>
  <c r="F64" i="18"/>
  <c r="M57" i="18"/>
  <c r="M62" i="18"/>
  <c r="F61" i="18"/>
  <c r="M59" i="18"/>
  <c r="F58" i="18"/>
  <c r="M64" i="18"/>
  <c r="F63" i="18"/>
  <c r="M61" i="18"/>
  <c r="F60" i="18"/>
  <c r="BO39" i="18"/>
  <c r="BN39" i="18"/>
  <c r="AV39" i="18"/>
  <c r="AU39" i="18" s="1"/>
  <c r="AT39" i="18" s="1"/>
  <c r="BM39" i="18"/>
  <c r="BK39" i="18"/>
  <c r="BR39" i="18"/>
  <c r="BF47" i="18"/>
  <c r="BE47" i="18"/>
  <c r="BD47" i="18"/>
  <c r="BC47" i="18"/>
  <c r="AR47" i="18"/>
  <c r="AQ47" i="18" s="1"/>
  <c r="AP47" i="18" s="1"/>
  <c r="BJ47" i="18"/>
  <c r="BI47" i="18"/>
  <c r="BH47" i="18"/>
  <c r="BD6" i="18"/>
  <c r="BL6" i="18"/>
  <c r="BI7" i="18"/>
  <c r="AV8" i="18"/>
  <c r="AU8" i="18" s="1"/>
  <c r="AT8" i="18" s="1"/>
  <c r="BF8" i="18"/>
  <c r="BN8" i="18"/>
  <c r="BC9" i="18"/>
  <c r="BK9" i="18"/>
  <c r="BP10" i="18"/>
  <c r="BE11" i="18"/>
  <c r="BM11" i="18"/>
  <c r="BJ12" i="18"/>
  <c r="BR12" i="18"/>
  <c r="BO13" i="18"/>
  <c r="BD14" i="18"/>
  <c r="BL14" i="18"/>
  <c r="BI15" i="18"/>
  <c r="AV16" i="18"/>
  <c r="AU16" i="18" s="1"/>
  <c r="AT16" i="18" s="1"/>
  <c r="BN16" i="18"/>
  <c r="BC17" i="18"/>
  <c r="BK17" i="18"/>
  <c r="BG19" i="18"/>
  <c r="BO19" i="18"/>
  <c r="BI20" i="18"/>
  <c r="BQ20" i="18"/>
  <c r="BK21" i="18"/>
  <c r="M58" i="18"/>
  <c r="BK11" i="18"/>
  <c r="BO8" i="18"/>
  <c r="BD9" i="18"/>
  <c r="AV11" i="18"/>
  <c r="AU11" i="18" s="1"/>
  <c r="AT11" i="18" s="1"/>
  <c r="BF11" i="18"/>
  <c r="BN11" i="18"/>
  <c r="BK12" i="18"/>
  <c r="BE14" i="18"/>
  <c r="BM14" i="18"/>
  <c r="BJ15" i="18"/>
  <c r="BO16" i="18"/>
  <c r="BD17" i="18"/>
  <c r="BH19" i="18"/>
  <c r="BP19" i="18"/>
  <c r="BJ20" i="18"/>
  <c r="BR20" i="18"/>
  <c r="BP39" i="18"/>
  <c r="BC6" i="18"/>
  <c r="BK6" i="18"/>
  <c r="BM8" i="18"/>
  <c r="BM6" i="18"/>
  <c r="AV6" i="18"/>
  <c r="AU6" i="18" s="1"/>
  <c r="AT6" i="18" s="1"/>
  <c r="BF6" i="18"/>
  <c r="BN6" i="18"/>
  <c r="BC7" i="18"/>
  <c r="BK7" i="18"/>
  <c r="BH8" i="18"/>
  <c r="BP8" i="18"/>
  <c r="BE9" i="18"/>
  <c r="BM9" i="18"/>
  <c r="BJ10" i="18"/>
  <c r="BR10" i="18"/>
  <c r="BG11" i="18"/>
  <c r="BO11" i="18"/>
  <c r="BD12" i="18"/>
  <c r="BL12" i="18"/>
  <c r="BI13" i="18"/>
  <c r="BQ13" i="18"/>
  <c r="AV14" i="18"/>
  <c r="AU14" i="18" s="1"/>
  <c r="AT14" i="18" s="1"/>
  <c r="BF14" i="18"/>
  <c r="BN14" i="18"/>
  <c r="BC15" i="18"/>
  <c r="BK15" i="18"/>
  <c r="BH16" i="18"/>
  <c r="BP16" i="18"/>
  <c r="BE17" i="18"/>
  <c r="BM17" i="18"/>
  <c r="BG18" i="18"/>
  <c r="BO18" i="18"/>
  <c r="BI19" i="18"/>
  <c r="BQ19" i="18"/>
  <c r="AR20" i="18"/>
  <c r="AQ20" i="18" s="1"/>
  <c r="AP20" i="18" s="1"/>
  <c r="BC20" i="18"/>
  <c r="BK20" i="18"/>
  <c r="BE21" i="18"/>
  <c r="BM21" i="18"/>
  <c r="BF51" i="18"/>
  <c r="BE51" i="18"/>
  <c r="BD51" i="18"/>
  <c r="BC51" i="18"/>
  <c r="AR51" i="18"/>
  <c r="AQ51" i="18" s="1"/>
  <c r="AP51" i="18" s="1"/>
  <c r="BJ51" i="18"/>
  <c r="BI51" i="18"/>
  <c r="BH51" i="18"/>
  <c r="BG6" i="18"/>
  <c r="BO6" i="18"/>
  <c r="BD7" i="18"/>
  <c r="BI8" i="18"/>
  <c r="BQ8" i="18"/>
  <c r="AV9" i="18"/>
  <c r="AU9" i="18" s="1"/>
  <c r="AT9" i="18" s="1"/>
  <c r="BF9" i="18"/>
  <c r="BN9" i="18"/>
  <c r="BH11" i="18"/>
  <c r="BP11" i="18"/>
  <c r="BE12" i="18"/>
  <c r="BM12" i="18"/>
  <c r="BR13" i="18"/>
  <c r="BG14" i="18"/>
  <c r="BO14" i="18"/>
  <c r="BD15" i="18"/>
  <c r="BL15" i="18"/>
  <c r="BI16" i="18"/>
  <c r="BQ16" i="18"/>
  <c r="AV17" i="18"/>
  <c r="AU17" i="18" s="1"/>
  <c r="AT17" i="18" s="1"/>
  <c r="BF17" i="18"/>
  <c r="BN17" i="18"/>
  <c r="BP18" i="18"/>
  <c r="BJ19" i="18"/>
  <c r="BR19" i="18"/>
  <c r="BD20" i="18"/>
  <c r="BL20" i="18"/>
  <c r="AV21" i="18"/>
  <c r="AU21" i="18" s="1"/>
  <c r="AT21" i="18" s="1"/>
  <c r="BF21" i="18"/>
  <c r="BN21" i="18"/>
  <c r="BO44" i="18"/>
  <c r="BN44" i="18"/>
  <c r="AV44" i="18"/>
  <c r="AU44" i="18" s="1"/>
  <c r="AT44" i="18" s="1"/>
  <c r="BM44" i="18"/>
  <c r="BL44" i="18"/>
  <c r="BK44" i="18"/>
  <c r="BR44" i="18"/>
  <c r="BQ44" i="18"/>
  <c r="F57" i="18"/>
  <c r="BG20" i="18"/>
  <c r="BE6" i="18"/>
  <c r="BJ7" i="18"/>
  <c r="BH6" i="18"/>
  <c r="BP6" i="18"/>
  <c r="BR8" i="18"/>
  <c r="BG9" i="18"/>
  <c r="BI11" i="18"/>
  <c r="BQ11" i="18"/>
  <c r="AV12" i="18"/>
  <c r="AU12" i="18" s="1"/>
  <c r="AT12" i="18" s="1"/>
  <c r="BN12" i="18"/>
  <c r="BH14" i="18"/>
  <c r="BP14" i="18"/>
  <c r="BE15" i="18"/>
  <c r="BR16" i="18"/>
  <c r="BG17" i="18"/>
  <c r="BO17" i="18"/>
  <c r="BQ18" i="18"/>
  <c r="AR19" i="18"/>
  <c r="AQ19" i="18" s="1"/>
  <c r="AP19" i="18" s="1"/>
  <c r="BC19" i="18"/>
  <c r="BK19" i="18"/>
  <c r="BE20" i="18"/>
  <c r="BM20" i="18"/>
  <c r="BG21" i="18"/>
  <c r="BO21" i="18"/>
  <c r="BG47" i="18"/>
  <c r="BJ6" i="18"/>
  <c r="AV10" i="18"/>
  <c r="AU10" i="18" s="1"/>
  <c r="AT10" i="18" s="1"/>
  <c r="BJ14" i="18"/>
  <c r="AV7" i="18"/>
  <c r="AU7" i="18" s="1"/>
  <c r="AT7" i="18" s="1"/>
  <c r="AV20" i="18"/>
  <c r="AU20" i="18" s="1"/>
  <c r="AT20" i="18" s="1"/>
  <c r="BL39" i="18"/>
  <c r="BO38" i="18"/>
  <c r="BM40" i="18"/>
  <c r="BP41" i="18"/>
  <c r="BK42" i="18"/>
  <c r="AV43" i="18"/>
  <c r="AU43" i="18" s="1"/>
  <c r="AT43" i="18" s="1"/>
  <c r="BN43" i="18"/>
  <c r="BL45" i="18"/>
  <c r="AV46" i="18"/>
  <c r="AU46" i="18" s="1"/>
  <c r="AT46" i="18" s="1"/>
  <c r="BF46" i="18"/>
  <c r="BN46" i="18"/>
  <c r="BP47" i="18"/>
  <c r="BJ48" i="18"/>
  <c r="BR48" i="18"/>
  <c r="BD49" i="18"/>
  <c r="BL49" i="18"/>
  <c r="AV50" i="18"/>
  <c r="AU50" i="18" s="1"/>
  <c r="AT50" i="18" s="1"/>
  <c r="BF50" i="18"/>
  <c r="BN50" i="18"/>
  <c r="BP51" i="18"/>
  <c r="BJ52" i="18"/>
  <c r="BR52" i="18"/>
  <c r="BD53" i="18"/>
  <c r="BL53" i="18"/>
  <c r="AV40" i="18"/>
  <c r="AU40" i="18" s="1"/>
  <c r="AT40" i="18" s="1"/>
  <c r="BN40" i="18"/>
  <c r="BL42" i="18"/>
  <c r="BO43" i="18"/>
  <c r="BM45" i="18"/>
  <c r="BO46" i="18"/>
  <c r="AR48" i="18"/>
  <c r="AQ48" i="18" s="1"/>
  <c r="AP48" i="18" s="1"/>
  <c r="BC48" i="18"/>
  <c r="BK48" i="18"/>
  <c r="BE49" i="18"/>
  <c r="BM49" i="18"/>
  <c r="BO50" i="18"/>
  <c r="AR52" i="18"/>
  <c r="AQ52" i="18" s="1"/>
  <c r="AP52" i="18" s="1"/>
  <c r="BC52" i="18"/>
  <c r="BK52" i="18"/>
  <c r="BE53" i="18"/>
  <c r="BM53" i="18"/>
  <c r="BP43" i="18"/>
  <c r="BP46" i="18"/>
  <c r="BL48" i="18"/>
  <c r="BP50" i="18"/>
  <c r="BL52" i="18"/>
  <c r="BN53" i="18"/>
  <c r="BP40" i="18"/>
  <c r="AV42" i="18"/>
  <c r="AU42" i="18" s="1"/>
  <c r="AT42" i="18" s="1"/>
  <c r="BN42" i="18"/>
  <c r="BQ43" i="18"/>
  <c r="BO45" i="18"/>
  <c r="BQ46" i="18"/>
  <c r="BE48" i="18"/>
  <c r="BM48" i="18"/>
  <c r="BG49" i="18"/>
  <c r="BO49" i="18"/>
  <c r="BQ50" i="18"/>
  <c r="BE52" i="18"/>
  <c r="BM52" i="18"/>
  <c r="BG53" i="18"/>
  <c r="BO53" i="18"/>
  <c r="BQ40" i="18"/>
  <c r="BO42" i="18"/>
  <c r="BR43" i="18"/>
  <c r="BP45" i="18"/>
  <c r="BR46" i="18"/>
  <c r="AV48" i="18"/>
  <c r="AU48" i="18" s="1"/>
  <c r="AT48" i="18" s="1"/>
  <c r="BN48" i="18"/>
  <c r="BH49" i="18"/>
  <c r="BP49" i="18"/>
  <c r="BR50" i="18"/>
  <c r="AV52" i="18"/>
  <c r="AU52" i="18" s="1"/>
  <c r="AT52" i="18" s="1"/>
  <c r="BN52" i="18"/>
  <c r="BH53" i="18"/>
  <c r="BP53" i="18"/>
  <c r="BK43" i="18"/>
  <c r="BK46" i="18"/>
  <c r="BO48" i="18"/>
  <c r="BK50" i="18"/>
  <c r="BO52" i="18"/>
  <c r="BQ53" i="18"/>
  <c r="AA30" i="18" l="1"/>
  <c r="O30" i="18"/>
  <c r="P30" i="18" s="1"/>
  <c r="Q30" i="18" s="1"/>
  <c r="R30" i="18" s="1"/>
  <c r="S30" i="18" s="1"/>
  <c r="T30" i="18" s="1"/>
  <c r="V30" i="18" s="1"/>
  <c r="X30" i="18" s="1"/>
  <c r="Z30" i="18" s="1"/>
  <c r="U30" i="18"/>
  <c r="W30" i="18" s="1"/>
  <c r="Y30" i="18" s="1"/>
  <c r="U28" i="18"/>
  <c r="W28" i="18" s="1"/>
  <c r="Y28" i="18" s="1"/>
  <c r="O28" i="18"/>
  <c r="P28" i="18" s="1"/>
  <c r="Q28" i="18" s="1"/>
  <c r="R28" i="18" s="1"/>
  <c r="S28" i="18" s="1"/>
  <c r="T28" i="18" s="1"/>
  <c r="V28" i="18" s="1"/>
  <c r="X28" i="18" s="1"/>
  <c r="Z28" i="18" s="1"/>
  <c r="AA28" i="18"/>
  <c r="AA26" i="18"/>
  <c r="U26" i="18"/>
  <c r="W26" i="18" s="1"/>
  <c r="Y26" i="18" s="1"/>
  <c r="O26" i="18"/>
  <c r="P26" i="18" s="1"/>
  <c r="Q26" i="18" s="1"/>
  <c r="R26" i="18" s="1"/>
  <c r="S26" i="18" s="1"/>
  <c r="T26" i="18" s="1"/>
  <c r="V26" i="18" s="1"/>
  <c r="X26" i="18" s="1"/>
  <c r="Z26" i="18" s="1"/>
  <c r="V29" i="18"/>
  <c r="X29" i="18" s="1"/>
  <c r="Z29" i="18" s="1"/>
  <c r="AA29" i="18"/>
  <c r="U29" i="18"/>
  <c r="W29" i="18" s="1"/>
  <c r="Y29" i="18" s="1"/>
  <c r="I31" i="18"/>
  <c r="H31" i="18"/>
  <c r="G31" i="18"/>
  <c r="I28" i="18"/>
  <c r="H28" i="18"/>
  <c r="G28" i="18"/>
  <c r="I26" i="18"/>
  <c r="H26" i="18"/>
  <c r="G26" i="18"/>
  <c r="I25" i="18"/>
  <c r="H32" i="18"/>
  <c r="G32" i="18"/>
  <c r="I32" i="18"/>
  <c r="H27" i="18"/>
  <c r="I27" i="18"/>
  <c r="G27" i="18"/>
  <c r="I29" i="18"/>
  <c r="H29" i="18"/>
  <c r="G29" i="18"/>
  <c r="AA25" i="18"/>
  <c r="BI54" i="18"/>
  <c r="BC54" i="18"/>
  <c r="BN54" i="18"/>
  <c r="BL54" i="18"/>
  <c r="BJ54" i="18"/>
  <c r="BR22" i="18"/>
  <c r="BR54" i="18"/>
  <c r="BP54" i="18"/>
  <c r="BG54" i="18"/>
  <c r="BD54" i="18"/>
  <c r="BQ54" i="18"/>
  <c r="BH54" i="18"/>
  <c r="BE54" i="18"/>
  <c r="BK54" i="18"/>
  <c r="BM54" i="18"/>
  <c r="BF54" i="18"/>
  <c r="BI22" i="18"/>
  <c r="BH22" i="18"/>
  <c r="BK22" i="18"/>
  <c r="G59" i="18"/>
  <c r="I59" i="18"/>
  <c r="H59" i="18"/>
  <c r="BC22" i="18"/>
  <c r="U58" i="18"/>
  <c r="W58" i="18" s="1"/>
  <c r="Y58" i="18" s="1"/>
  <c r="AA58" i="18"/>
  <c r="O58" i="18"/>
  <c r="P58" i="18" s="1"/>
  <c r="Q58" i="18" s="1"/>
  <c r="R58" i="18" s="1"/>
  <c r="S58" i="18" s="1"/>
  <c r="T58" i="18" s="1"/>
  <c r="V58" i="18" s="1"/>
  <c r="X58" i="18" s="1"/>
  <c r="Z58" i="18" s="1"/>
  <c r="BL22" i="18"/>
  <c r="AA64" i="18"/>
  <c r="O64" i="18"/>
  <c r="P64" i="18" s="1"/>
  <c r="Q64" i="18" s="1"/>
  <c r="R64" i="18" s="1"/>
  <c r="S64" i="18" s="1"/>
  <c r="T64" i="18" s="1"/>
  <c r="V64" i="18" s="1"/>
  <c r="X64" i="18" s="1"/>
  <c r="Z64" i="18" s="1"/>
  <c r="U64" i="18"/>
  <c r="W64" i="18" s="1"/>
  <c r="Y64" i="18" s="1"/>
  <c r="O60" i="18"/>
  <c r="P60" i="18" s="1"/>
  <c r="Q60" i="18" s="1"/>
  <c r="R60" i="18" s="1"/>
  <c r="S60" i="18" s="1"/>
  <c r="T60" i="18" s="1"/>
  <c r="V60" i="18" s="1"/>
  <c r="X60" i="18" s="1"/>
  <c r="Z60" i="18" s="1"/>
  <c r="U60" i="18"/>
  <c r="W60" i="18" s="1"/>
  <c r="Y60" i="18" s="1"/>
  <c r="AA60" i="18"/>
  <c r="BD22" i="18"/>
  <c r="I58" i="18"/>
  <c r="H58" i="18"/>
  <c r="G58" i="18"/>
  <c r="I62" i="18"/>
  <c r="H62" i="18"/>
  <c r="G62" i="18"/>
  <c r="I63" i="18"/>
  <c r="H63" i="18"/>
  <c r="G63" i="18"/>
  <c r="BQ22" i="18"/>
  <c r="BN22" i="18"/>
  <c r="I60" i="18"/>
  <c r="H60" i="18"/>
  <c r="G60" i="18"/>
  <c r="O59" i="18"/>
  <c r="P59" i="18" s="1"/>
  <c r="Q59" i="18" s="1"/>
  <c r="R59" i="18" s="1"/>
  <c r="S59" i="18" s="1"/>
  <c r="T59" i="18" s="1"/>
  <c r="V59" i="18" s="1"/>
  <c r="X59" i="18" s="1"/>
  <c r="Z59" i="18" s="1"/>
  <c r="U59" i="18"/>
  <c r="W59" i="18" s="1"/>
  <c r="Y59" i="18" s="1"/>
  <c r="AA59" i="18"/>
  <c r="U63" i="18"/>
  <c r="W63" i="18" s="1"/>
  <c r="Y63" i="18" s="1"/>
  <c r="AA63" i="18"/>
  <c r="O63" i="18"/>
  <c r="P63" i="18" s="1"/>
  <c r="Q63" i="18" s="1"/>
  <c r="R63" i="18" s="1"/>
  <c r="S63" i="18" s="1"/>
  <c r="T63" i="18" s="1"/>
  <c r="V63" i="18" s="1"/>
  <c r="X63" i="18" s="1"/>
  <c r="Z63" i="18" s="1"/>
  <c r="BE22" i="18"/>
  <c r="I57" i="18"/>
  <c r="H57" i="18"/>
  <c r="G57" i="18"/>
  <c r="BF22" i="18"/>
  <c r="AA61" i="18"/>
  <c r="O61" i="18"/>
  <c r="P61" i="18" s="1"/>
  <c r="Q61" i="18" s="1"/>
  <c r="R61" i="18" s="1"/>
  <c r="S61" i="18" s="1"/>
  <c r="T61" i="18" s="1"/>
  <c r="V61" i="18" s="1"/>
  <c r="X61" i="18" s="1"/>
  <c r="Z61" i="18" s="1"/>
  <c r="U61" i="18"/>
  <c r="W61" i="18" s="1"/>
  <c r="Y61" i="18" s="1"/>
  <c r="I61" i="18"/>
  <c r="H61" i="18"/>
  <c r="G61" i="18"/>
  <c r="O62" i="18"/>
  <c r="P62" i="18" s="1"/>
  <c r="Q62" i="18" s="1"/>
  <c r="R62" i="18" s="1"/>
  <c r="S62" i="18" s="1"/>
  <c r="T62" i="18" s="1"/>
  <c r="V62" i="18" s="1"/>
  <c r="X62" i="18" s="1"/>
  <c r="Z62" i="18" s="1"/>
  <c r="U62" i="18"/>
  <c r="W62" i="18" s="1"/>
  <c r="Y62" i="18" s="1"/>
  <c r="AA62" i="18"/>
  <c r="BO54" i="18"/>
  <c r="BJ22" i="18"/>
  <c r="BO22" i="18"/>
  <c r="BM22" i="18"/>
  <c r="O57" i="18"/>
  <c r="P57" i="18" s="1"/>
  <c r="Q57" i="18" s="1"/>
  <c r="R57" i="18" s="1"/>
  <c r="S57" i="18" s="1"/>
  <c r="T57" i="18" s="1"/>
  <c r="V57" i="18" s="1"/>
  <c r="X57" i="18" s="1"/>
  <c r="Z57" i="18" s="1"/>
  <c r="U57" i="18"/>
  <c r="W57" i="18" s="1"/>
  <c r="Y57" i="18" s="1"/>
  <c r="AA57" i="18"/>
  <c r="BP22" i="18"/>
  <c r="BG22" i="18"/>
  <c r="H64" i="18"/>
  <c r="G64" i="18"/>
  <c r="I64" i="18"/>
</calcChain>
</file>

<file path=xl/sharedStrings.xml><?xml version="1.0" encoding="utf-8"?>
<sst xmlns="http://schemas.openxmlformats.org/spreadsheetml/2006/main" count="6191" uniqueCount="1097">
  <si>
    <t xml:space="preserve">Bib </t>
  </si>
  <si>
    <t>Name-First</t>
  </si>
  <si>
    <t>Name-Last</t>
  </si>
  <si>
    <t>Age Group</t>
  </si>
  <si>
    <t xml:space="preserve">PB </t>
  </si>
  <si>
    <t>Club</t>
  </si>
  <si>
    <t>Coach</t>
  </si>
  <si>
    <t xml:space="preserve"> </t>
  </si>
  <si>
    <t>BED 1</t>
  </si>
  <si>
    <t>BED 2</t>
  </si>
  <si>
    <t>1.71/75/79/83/87/90/92/94/96   …..up in 2's</t>
  </si>
  <si>
    <t>F01</t>
  </si>
  <si>
    <t>ENGLAND ATHLETICS: DISTANCE CARD</t>
  </si>
  <si>
    <t>Start</t>
  </si>
  <si>
    <t>Finish</t>
  </si>
  <si>
    <r>
      <t>MEETING</t>
    </r>
    <r>
      <rPr>
        <sz val="10"/>
        <rFont val="Trebuchet MS"/>
        <family val="2"/>
      </rPr>
      <t xml:space="preserve"> </t>
    </r>
  </si>
  <si>
    <r>
      <t>VENUE</t>
    </r>
    <r>
      <rPr>
        <sz val="10"/>
        <rFont val="Trebuchet MS"/>
        <family val="2"/>
      </rPr>
      <t xml:space="preserve"> </t>
    </r>
  </si>
  <si>
    <t>BEDFORD STADIUM</t>
  </si>
  <si>
    <t xml:space="preserve">DATE </t>
  </si>
  <si>
    <t>EVENT</t>
  </si>
  <si>
    <t>TIME</t>
  </si>
  <si>
    <t>RECORD</t>
  </si>
  <si>
    <t>Order</t>
  </si>
  <si>
    <t>No</t>
  </si>
  <si>
    <t>NAME</t>
  </si>
  <si>
    <t>CLUB</t>
  </si>
  <si>
    <t>1st Trial</t>
  </si>
  <si>
    <t>2nd Trial</t>
  </si>
  <si>
    <t>3rd Trial</t>
  </si>
  <si>
    <t>Best of 3</t>
  </si>
  <si>
    <t>Position after
3 Trials</t>
  </si>
  <si>
    <t>4th Trial</t>
  </si>
  <si>
    <t>5th Trial</t>
  </si>
  <si>
    <t>6th Trial</t>
  </si>
  <si>
    <t>Best of All</t>
  </si>
  <si>
    <t>Final
Positionn</t>
  </si>
  <si>
    <t>AGE</t>
  </si>
  <si>
    <t>WEIGHT</t>
  </si>
  <si>
    <t>A</t>
  </si>
  <si>
    <t>B</t>
  </si>
  <si>
    <t>Metres</t>
  </si>
  <si>
    <t>RESULT</t>
  </si>
  <si>
    <t>JUDGES' SIGNATURES</t>
  </si>
  <si>
    <t>Posn</t>
  </si>
  <si>
    <t>No.</t>
  </si>
  <si>
    <t>DISTANCE</t>
  </si>
  <si>
    <t/>
  </si>
  <si>
    <t>REFEREE'S SIGNATURE</t>
  </si>
  <si>
    <t>EVENJ</t>
  </si>
  <si>
    <t>cbp</t>
  </si>
  <si>
    <t>Best 3</t>
  </si>
  <si>
    <t>Rank</t>
  </si>
  <si>
    <t>Best 6</t>
  </si>
  <si>
    <t>BIGish 2017</t>
  </si>
  <si>
    <t>PB</t>
  </si>
  <si>
    <t>67.31m Gerd Kanter (Estonia) 15/08/10</t>
  </si>
  <si>
    <t>TRIPLE JUMP 9m BOARD</t>
  </si>
  <si>
    <t>F05</t>
  </si>
  <si>
    <t>Record</t>
  </si>
  <si>
    <t>Trials at
Ht Cleared</t>
  </si>
  <si>
    <t>Total 
Failures</t>
  </si>
  <si>
    <t>Tie</t>
  </si>
  <si>
    <t>HEIGHT</t>
  </si>
  <si>
    <t>UK ATHLETICS: HEIGHT CARD</t>
  </si>
  <si>
    <t>UK Best</t>
  </si>
  <si>
    <t>Best</t>
  </si>
  <si>
    <t>Final P</t>
  </si>
  <si>
    <t>O/H</t>
  </si>
  <si>
    <t>DISCUS POOL MEN IPC</t>
  </si>
  <si>
    <t>LONG JUMP POOL C WOMEN</t>
  </si>
  <si>
    <t>TRIPLE JUMP 11m BOARD WOMEN</t>
  </si>
  <si>
    <t>TRIPLE JUMP 11m BOARD MEN</t>
  </si>
  <si>
    <t>LONG JUMP POOL A MEN</t>
  </si>
  <si>
    <t>TRIPLE JUMP 13m BOARD MEN</t>
  </si>
  <si>
    <t>Joseph</t>
  </si>
  <si>
    <t>Gilkes</t>
  </si>
  <si>
    <t>U20</t>
  </si>
  <si>
    <t>Male</t>
  </si>
  <si>
    <t>John</t>
  </si>
  <si>
    <t>Senior</t>
  </si>
  <si>
    <t>U17</t>
  </si>
  <si>
    <t>Hayley</t>
  </si>
  <si>
    <t>Perrin</t>
  </si>
  <si>
    <t>Female</t>
  </si>
  <si>
    <t>Stefanie</t>
  </si>
  <si>
    <t>Reid</t>
  </si>
  <si>
    <t>Aston Moore</t>
  </si>
  <si>
    <t>U15</t>
  </si>
  <si>
    <t>Emma</t>
  </si>
  <si>
    <t>Gayler</t>
  </si>
  <si>
    <t>Harrow</t>
  </si>
  <si>
    <t>Amy</t>
  </si>
  <si>
    <t>Rolfe</t>
  </si>
  <si>
    <t>Nicole</t>
  </si>
  <si>
    <t>Parcell</t>
  </si>
  <si>
    <t>Enfield and Haringey</t>
  </si>
  <si>
    <t>John Herbert</t>
  </si>
  <si>
    <t>Jake</t>
  </si>
  <si>
    <t>Burkey</t>
  </si>
  <si>
    <t>Team Bath AC</t>
  </si>
  <si>
    <t>Long Jump Pool C  @ 11.00</t>
  </si>
  <si>
    <t>Trafford AC</t>
  </si>
  <si>
    <t>Herne Hill Harriers</t>
  </si>
  <si>
    <t>Abigail</t>
  </si>
  <si>
    <t>Irozuru</t>
  </si>
  <si>
    <t>City of York</t>
  </si>
  <si>
    <t>Kitan</t>
  </si>
  <si>
    <t>Eleyae</t>
  </si>
  <si>
    <t>6.02</t>
  </si>
  <si>
    <t>Holly</t>
  </si>
  <si>
    <t>Mozobo</t>
  </si>
  <si>
    <t>Ian Roberts</t>
  </si>
  <si>
    <t>Daniel</t>
  </si>
  <si>
    <t>Coventry Godiva</t>
  </si>
  <si>
    <t>Ed</t>
  </si>
  <si>
    <t>Barbour</t>
  </si>
  <si>
    <t>Farquharson</t>
  </si>
  <si>
    <t>Ben</t>
  </si>
  <si>
    <t>Joel</t>
  </si>
  <si>
    <t>Henry</t>
  </si>
  <si>
    <t>Clarkson</t>
  </si>
  <si>
    <t>Sale Harriers</t>
  </si>
  <si>
    <t>Trevor</t>
  </si>
  <si>
    <t>Alexanderson</t>
  </si>
  <si>
    <t>Samuel</t>
  </si>
  <si>
    <t>Challis</t>
  </si>
  <si>
    <t>Richards</t>
  </si>
  <si>
    <t>Julian</t>
  </si>
  <si>
    <t>Oxford City</t>
  </si>
  <si>
    <t>Efe</t>
  </si>
  <si>
    <t>Uwaifo</t>
  </si>
  <si>
    <t>Armani</t>
  </si>
  <si>
    <t>James</t>
  </si>
  <si>
    <t>Guy Spencer</t>
  </si>
  <si>
    <t>Seun</t>
  </si>
  <si>
    <t>Okome</t>
  </si>
  <si>
    <t>Keith Hunter</t>
  </si>
  <si>
    <t>Joshua</t>
  </si>
  <si>
    <t>Bones</t>
  </si>
  <si>
    <t>Neill Bones</t>
  </si>
  <si>
    <t>Metzger</t>
  </si>
  <si>
    <t>Victoria</t>
  </si>
  <si>
    <t>Oshunremi</t>
  </si>
  <si>
    <t>Thomas</t>
  </si>
  <si>
    <t>Walley</t>
  </si>
  <si>
    <t>Amanda Wale</t>
  </si>
  <si>
    <t>Zara</t>
  </si>
  <si>
    <t>Asante</t>
  </si>
  <si>
    <t>Naomi</t>
  </si>
  <si>
    <t>Ogbeta</t>
  </si>
  <si>
    <t>Shanara</t>
  </si>
  <si>
    <t>Hibbert</t>
  </si>
  <si>
    <t>Paddy O'Shea</t>
  </si>
  <si>
    <t>Matt Barton</t>
  </si>
  <si>
    <t>Adelaide</t>
  </si>
  <si>
    <t>Omitowoju</t>
  </si>
  <si>
    <t>Theophilus</t>
  </si>
  <si>
    <t>Fadayiro</t>
  </si>
  <si>
    <t>Letisha</t>
  </si>
  <si>
    <t>Richardson</t>
  </si>
  <si>
    <t>Chloe</t>
  </si>
  <si>
    <t>Herts Phoenix</t>
  </si>
  <si>
    <t>Ellie</t>
  </si>
  <si>
    <t>EAC</t>
  </si>
  <si>
    <t>Linda Nicholson</t>
  </si>
  <si>
    <t>Joe McColgan</t>
  </si>
  <si>
    <t>Kelsey</t>
  </si>
  <si>
    <t>Sutherland</t>
  </si>
  <si>
    <t>Mayi</t>
  </si>
  <si>
    <t>Hughes</t>
  </si>
  <si>
    <t>Havering AC</t>
  </si>
  <si>
    <t>Bethan</t>
  </si>
  <si>
    <t>Evans</t>
  </si>
  <si>
    <t>Arnie Wray</t>
  </si>
  <si>
    <t>Sonyce</t>
  </si>
  <si>
    <t>Archer</t>
  </si>
  <si>
    <t>Croydon Harriers</t>
  </si>
  <si>
    <t>1.91/95/99/2.03/07/11/14/17/19/22/24/26/… up in 2cms</t>
  </si>
  <si>
    <t>Highgate Harriers</t>
  </si>
  <si>
    <t>Birchfield Harriers</t>
  </si>
  <si>
    <t>Thames Valley Harriers</t>
  </si>
  <si>
    <t>Jones</t>
  </si>
  <si>
    <t>Martin Bishell</t>
  </si>
  <si>
    <t>Robert</t>
  </si>
  <si>
    <t>High Jump Pool D @ 11.00</t>
  </si>
  <si>
    <t>Temi</t>
  </si>
  <si>
    <t>Hopkins</t>
  </si>
  <si>
    <t>Hannah</t>
  </si>
  <si>
    <t>Bournemouth AC</t>
  </si>
  <si>
    <t>Sarah</t>
  </si>
  <si>
    <t>Anna</t>
  </si>
  <si>
    <t>Brown</t>
  </si>
  <si>
    <t>Williams</t>
  </si>
  <si>
    <t>Alex</t>
  </si>
  <si>
    <t>Chuko</t>
  </si>
  <si>
    <t>Cribb</t>
  </si>
  <si>
    <t>Vernon-Hamilton</t>
  </si>
  <si>
    <t>LONG JUMP POOL B MEN</t>
  </si>
  <si>
    <t>LONG JUMP POOL B WOMEN</t>
  </si>
  <si>
    <t>2.28m – Marco Fassinotti</t>
  </si>
  <si>
    <t>High Jump</t>
  </si>
  <si>
    <t>1.91m – Isobelle Pooley</t>
  </si>
  <si>
    <t>(Aldershot Farnham &amp; Dist) 01/06/15</t>
  </si>
  <si>
    <t>7.93w - Gable Garenamotse</t>
  </si>
  <si>
    <t>(Cardiff AC) 13/06/04</t>
  </si>
  <si>
    <t>Long Jump</t>
  </si>
  <si>
    <t>6.63m - Jade Johnson</t>
  </si>
  <si>
    <t>(Herne Hill Harriers) 01/06/03</t>
  </si>
  <si>
    <t>16.82m - Julian Golley</t>
  </si>
  <si>
    <t>(TVH) 11/06/00</t>
  </si>
  <si>
    <t>Triple Jump</t>
  </si>
  <si>
    <t>13.80m – Trecia Smith</t>
  </si>
  <si>
    <t>18.95m – Scott Rider</t>
  </si>
  <si>
    <t>(Sale Harriers Manchester) 15/08/10</t>
  </si>
  <si>
    <t>Shot</t>
  </si>
  <si>
    <t>(WG &amp; EL / Holland) 18/07/01</t>
  </si>
  <si>
    <t>19.30m - Curtis Griffith-Parker</t>
  </si>
  <si>
    <t>(Cambridge Harriers) 31/05/09</t>
  </si>
  <si>
    <t>Shot (U20)</t>
  </si>
  <si>
    <t>19.57m - Curtis Griffith-Parker</t>
  </si>
  <si>
    <t>(Cambridge Harriers) 10/06/07</t>
  </si>
  <si>
    <t>Shot (U18)</t>
  </si>
  <si>
    <t>15.44m – Gaia Osborne</t>
  </si>
  <si>
    <t>(City of Portsmouth) 29/05/17</t>
  </si>
  <si>
    <t>67.31m Gerd Kanter</t>
  </si>
  <si>
    <t>(Estonia) 15/08/10</t>
  </si>
  <si>
    <t>Discus</t>
  </si>
  <si>
    <t>60.29m – Monique Jansen</t>
  </si>
  <si>
    <t>(Netherlands) 15/08/10</t>
  </si>
  <si>
    <t>Discus (U20)</t>
  </si>
  <si>
    <t>Discus (U18)</t>
  </si>
  <si>
    <t>44.17m – Luisa Chanter-Edmond</t>
  </si>
  <si>
    <t>(Radley AC) 28/05/16</t>
  </si>
  <si>
    <t>80.81m – Mervyn Luckwell</t>
  </si>
  <si>
    <t>(Milton Keynes) 10/06/12</t>
  </si>
  <si>
    <t>Javelin</t>
  </si>
  <si>
    <t>60.68m – Laura Whittingham</t>
  </si>
  <si>
    <t>(City of Manchester) 15/08/10</t>
  </si>
  <si>
    <t>73.87m – Mark Dry</t>
  </si>
  <si>
    <t>(WG&amp;EL) 10/06/12</t>
  </si>
  <si>
    <t>Hammer</t>
  </si>
  <si>
    <t>68.83m – Britney Henry</t>
  </si>
  <si>
    <t>(USA) 15/08/10</t>
  </si>
  <si>
    <t>(City of Norwich AC) 10/06/12</t>
  </si>
  <si>
    <t>(Kingston upon Hull) 10/06/07</t>
  </si>
  <si>
    <t>Event</t>
  </si>
  <si>
    <t xml:space="preserve">7.93w - Gable Garenamotse (Cardiff AC) 13/06/04 </t>
  </si>
  <si>
    <t>6.63m - Jade Johnson (Herne Hill Harriers) 01/06/03</t>
  </si>
  <si>
    <t>7.93w - Gable Garenamotse (Cardiff AC) 13/06/04</t>
  </si>
  <si>
    <t>13.80m – Trecia Smith (Shaftesbury B H) 15/08/10</t>
  </si>
  <si>
    <t xml:space="preserve">16.82m - Julian Golley (TVH) 11/06/00 </t>
  </si>
  <si>
    <t>HIGH JUMP POOL B MEN (BED 1)</t>
  </si>
  <si>
    <t>HIGH JUMP POOL B WOMEN (BED 1)</t>
  </si>
  <si>
    <t>HIGH JUMP POOL C MEN (BED 2)</t>
  </si>
  <si>
    <t>HIGH JUMP POOL D WOMEN (BED 2)</t>
  </si>
  <si>
    <t>HIGH JUMP POOL D MEN (BED 2)</t>
  </si>
  <si>
    <t>Keith Flemming</t>
  </si>
  <si>
    <t>Andy Vincent</t>
  </si>
  <si>
    <t>Tom Cullen</t>
  </si>
  <si>
    <t>James Coney</t>
  </si>
  <si>
    <t>BIGish 2019</t>
  </si>
  <si>
    <t>1.91m – Isobel Pooley (Aldershot Farnham &amp; Dist) 01/06/14</t>
  </si>
  <si>
    <t>2.28m – Marco Fassinotti, Italy 01/06/2014</t>
  </si>
  <si>
    <t>Keith Fleming</t>
  </si>
  <si>
    <t>5.73</t>
  </si>
  <si>
    <t>Orion Harriers</t>
  </si>
  <si>
    <t>Sam Stanislaus</t>
  </si>
  <si>
    <t>5.64</t>
  </si>
  <si>
    <t>Katy</t>
  </si>
  <si>
    <t>Beadle</t>
  </si>
  <si>
    <t>5.59</t>
  </si>
  <si>
    <t>Jade Surman</t>
  </si>
  <si>
    <t>5.56</t>
  </si>
  <si>
    <t>Rachel</t>
  </si>
  <si>
    <t>Okoro</t>
  </si>
  <si>
    <t>Kieth Fleming</t>
  </si>
  <si>
    <t>5.55</t>
  </si>
  <si>
    <t>Charnwood Athletics</t>
  </si>
  <si>
    <t>Mary</t>
  </si>
  <si>
    <t>Elcock</t>
  </si>
  <si>
    <t>Southampton / LSAC</t>
  </si>
  <si>
    <t>5.52</t>
  </si>
  <si>
    <t>Alina</t>
  </si>
  <si>
    <t>Boehm</t>
  </si>
  <si>
    <t>5.49</t>
  </si>
  <si>
    <t>Kristie</t>
  </si>
  <si>
    <t>Wombwell</t>
  </si>
  <si>
    <t>5.42</t>
  </si>
  <si>
    <t>Jemima</t>
  </si>
  <si>
    <t>Hay</t>
  </si>
  <si>
    <t>Danny Sawyers</t>
  </si>
  <si>
    <t>5.39</t>
  </si>
  <si>
    <t>Martina</t>
  </si>
  <si>
    <t>Barber</t>
  </si>
  <si>
    <t>5.31</t>
  </si>
  <si>
    <t>Polly</t>
  </si>
  <si>
    <t>Maton</t>
  </si>
  <si>
    <t>Daniel Hooker / Colin Baross</t>
  </si>
  <si>
    <t>5.28</t>
  </si>
  <si>
    <t>Libby</t>
  </si>
  <si>
    <t>Turbutt</t>
  </si>
  <si>
    <t>Ashford AC</t>
  </si>
  <si>
    <t>Derek Laws</t>
  </si>
  <si>
    <t>5.20</t>
  </si>
  <si>
    <t>Bedford &amp; County AC</t>
  </si>
  <si>
    <t>6.85</t>
  </si>
  <si>
    <t>Idan</t>
  </si>
  <si>
    <t>Gal-Shohet</t>
  </si>
  <si>
    <t>Marius Guei</t>
  </si>
  <si>
    <t>6.70</t>
  </si>
  <si>
    <t>6.60</t>
  </si>
  <si>
    <t>Kristian</t>
  </si>
  <si>
    <t>Basildon</t>
  </si>
  <si>
    <t>Greg Richards</t>
  </si>
  <si>
    <t>6.53</t>
  </si>
  <si>
    <t>Lamb</t>
  </si>
  <si>
    <t>St Helens Sutton</t>
  </si>
  <si>
    <t>6.52</t>
  </si>
  <si>
    <t>Alice</t>
  </si>
  <si>
    <t>Oxford City AC</t>
  </si>
  <si>
    <t>Marcia Marriott</t>
  </si>
  <si>
    <t>6.46</t>
  </si>
  <si>
    <t>Peter</t>
  </si>
  <si>
    <t xml:space="preserve">Kirabo  </t>
  </si>
  <si>
    <t>6.40</t>
  </si>
  <si>
    <t>Alfie</t>
  </si>
  <si>
    <t>Bugg</t>
  </si>
  <si>
    <t>Karen Buck/ Les Grant</t>
  </si>
  <si>
    <t>6.38</t>
  </si>
  <si>
    <t>Warnock</t>
  </si>
  <si>
    <t>6.24</t>
  </si>
  <si>
    <t>5.89</t>
  </si>
  <si>
    <t xml:space="preserve">Enfield and Haringey </t>
  </si>
  <si>
    <t>5.80</t>
  </si>
  <si>
    <t>Sofija</t>
  </si>
  <si>
    <t>Korf</t>
  </si>
  <si>
    <t>5.79</t>
  </si>
  <si>
    <t>5.76</t>
  </si>
  <si>
    <t>Bramble</t>
  </si>
  <si>
    <t>Jonas Dodoo</t>
  </si>
  <si>
    <t>8.15</t>
  </si>
  <si>
    <t>Lelliott</t>
  </si>
  <si>
    <t>Brian Camp</t>
  </si>
  <si>
    <t>7.74</t>
  </si>
  <si>
    <t>7.61</t>
  </si>
  <si>
    <t>7.36</t>
  </si>
  <si>
    <t>Archie</t>
  </si>
  <si>
    <t>Yeo</t>
  </si>
  <si>
    <t>7.33</t>
  </si>
  <si>
    <t>7.25</t>
  </si>
  <si>
    <t>Walsh</t>
  </si>
  <si>
    <t>Gateshead</t>
  </si>
  <si>
    <t>7.18</t>
  </si>
  <si>
    <t>Rob</t>
  </si>
  <si>
    <t>Woolgar</t>
  </si>
  <si>
    <t>7.11</t>
  </si>
  <si>
    <t>Seb</t>
  </si>
  <si>
    <t>Wilson Dyer Gough</t>
  </si>
  <si>
    <t>Ivor Northey</t>
  </si>
  <si>
    <t>7.03</t>
  </si>
  <si>
    <t>Sutton</t>
  </si>
  <si>
    <t xml:space="preserve">Blackheath &amp; Bromley </t>
  </si>
  <si>
    <t>Paul Patten</t>
  </si>
  <si>
    <t>6.96</t>
  </si>
  <si>
    <t>6.87</t>
  </si>
  <si>
    <t>Long Jump Pool A   @ 15.00</t>
  </si>
  <si>
    <t>Long Jump Pool B   @ 13.00</t>
  </si>
  <si>
    <t>TRIPLE JUMP 13 @ 13.00</t>
  </si>
  <si>
    <t>Benjamin</t>
  </si>
  <si>
    <t>Aston Moore/ Femi Akinsanya</t>
  </si>
  <si>
    <t>16.74</t>
  </si>
  <si>
    <t>16.00</t>
  </si>
  <si>
    <t>15.91</t>
  </si>
  <si>
    <t>Paulius</t>
  </si>
  <si>
    <t>Svarauskas</t>
  </si>
  <si>
    <t>15.76</t>
  </si>
  <si>
    <t>Liverpool Harriers</t>
  </si>
  <si>
    <t>Lukasz Zawila</t>
  </si>
  <si>
    <t>15.75</t>
  </si>
  <si>
    <t>Kevin</t>
  </si>
  <si>
    <t>15.67</t>
  </si>
  <si>
    <t>15.25</t>
  </si>
  <si>
    <t>Scunthorpe</t>
  </si>
  <si>
    <t>14.94</t>
  </si>
  <si>
    <t>14.88</t>
  </si>
  <si>
    <t>Emmanuel</t>
  </si>
  <si>
    <t>Odubanjo</t>
  </si>
  <si>
    <t>Wycombe Phoenix</t>
  </si>
  <si>
    <t>14.86</t>
  </si>
  <si>
    <t>14.31</t>
  </si>
  <si>
    <t>Aaron</t>
  </si>
  <si>
    <t>Newham &amp; Essex Beagles</t>
  </si>
  <si>
    <t>13.91</t>
  </si>
  <si>
    <t>Wrexham AAC</t>
  </si>
  <si>
    <t>14.44</t>
  </si>
  <si>
    <t>14.20</t>
  </si>
  <si>
    <t>14.15</t>
  </si>
  <si>
    <t>Gateshead Harriers</t>
  </si>
  <si>
    <t>13.92</t>
  </si>
  <si>
    <t>Blackheath</t>
  </si>
  <si>
    <t>13.41</t>
  </si>
  <si>
    <t>Eavion</t>
  </si>
  <si>
    <t>Shaftesbury Barnet</t>
  </si>
  <si>
    <t>Craig Andrew</t>
  </si>
  <si>
    <t>13.04</t>
  </si>
  <si>
    <t>Phillips</t>
  </si>
  <si>
    <t>13.03</t>
  </si>
  <si>
    <t>Abazz</t>
  </si>
  <si>
    <t>Shayaam-Smith</t>
  </si>
  <si>
    <t>12.83</t>
  </si>
  <si>
    <t>Luton AC</t>
  </si>
  <si>
    <t>Patrick O'Shea</t>
  </si>
  <si>
    <t>12.82</t>
  </si>
  <si>
    <t>Benjamin Davies</t>
  </si>
  <si>
    <t>12.55</t>
  </si>
  <si>
    <t>12.40</t>
  </si>
  <si>
    <t>11.72</t>
  </si>
  <si>
    <t>12.46</t>
  </si>
  <si>
    <t>Joanna</t>
  </si>
  <si>
    <t>Lawler-Rhodes</t>
  </si>
  <si>
    <t>Bingley Harriers</t>
  </si>
  <si>
    <t>Martin Green</t>
  </si>
  <si>
    <t>11.78</t>
  </si>
  <si>
    <t>11.75</t>
  </si>
  <si>
    <t>Brighton and Hove</t>
  </si>
  <si>
    <t>Patrick Apantaku</t>
  </si>
  <si>
    <t>11.74</t>
  </si>
  <si>
    <t>Livvy</t>
  </si>
  <si>
    <t>Connor</t>
  </si>
  <si>
    <t>Lewes/Birmingham Uni</t>
  </si>
  <si>
    <t>11.60</t>
  </si>
  <si>
    <t xml:space="preserve">Grace </t>
  </si>
  <si>
    <t>Sullivan</t>
  </si>
  <si>
    <t>11.59</t>
  </si>
  <si>
    <t>11.56</t>
  </si>
  <si>
    <t>Klaudia</t>
  </si>
  <si>
    <t>Walas</t>
  </si>
  <si>
    <t>Daniel Sawyers</t>
  </si>
  <si>
    <t>11.34</t>
  </si>
  <si>
    <t>Amelia</t>
  </si>
  <si>
    <t>Gray</t>
  </si>
  <si>
    <t>Andover AC</t>
  </si>
  <si>
    <t>11.28</t>
  </si>
  <si>
    <t>Fajemisin</t>
  </si>
  <si>
    <t>11.14</t>
  </si>
  <si>
    <t>Griffiths Brown</t>
  </si>
  <si>
    <t>10.95</t>
  </si>
  <si>
    <t>Rogozha</t>
  </si>
  <si>
    <t>David Millett</t>
  </si>
  <si>
    <t>10.81</t>
  </si>
  <si>
    <t>Telford</t>
  </si>
  <si>
    <t>10.75</t>
  </si>
  <si>
    <t>Jazz</t>
  </si>
  <si>
    <t>Sears</t>
  </si>
  <si>
    <t>12.58</t>
  </si>
  <si>
    <t>12.52</t>
  </si>
  <si>
    <t>Fasipe</t>
  </si>
  <si>
    <t>12.18</t>
  </si>
  <si>
    <t>15.84</t>
  </si>
  <si>
    <t>TRIPLE JUMP 9 @ 11.00</t>
  </si>
  <si>
    <t>TRIPLE JUMP 11 @ 15.00</t>
  </si>
  <si>
    <t>Gender</t>
  </si>
  <si>
    <t>High Jump Pool E @ 11.30</t>
  </si>
  <si>
    <t>High Jump Pool C @ 13.10</t>
  </si>
  <si>
    <t>High Jump Pool B @ 14.00</t>
  </si>
  <si>
    <t>High Jump Pool A @ 15.30</t>
  </si>
  <si>
    <t>Team Devizes Moonrakers AC</t>
  </si>
  <si>
    <t>WSEH</t>
  </si>
  <si>
    <t>O'Hara</t>
  </si>
  <si>
    <t>Edinburgh Athletic Club</t>
  </si>
  <si>
    <t>Josie</t>
  </si>
  <si>
    <t>Oliarnyk</t>
  </si>
  <si>
    <t>Halesowen</t>
  </si>
  <si>
    <t>Dominic McNeillis</t>
  </si>
  <si>
    <t>Zak</t>
  </si>
  <si>
    <t>Skinner</t>
  </si>
  <si>
    <t>LSAC</t>
  </si>
  <si>
    <t>6.77</t>
  </si>
  <si>
    <t>Amber Valley &amp; Erewash AC</t>
  </si>
  <si>
    <t>TVH</t>
  </si>
  <si>
    <t>Ashmead - Shoye</t>
  </si>
  <si>
    <t>Chris</t>
  </si>
  <si>
    <t>Baker</t>
  </si>
  <si>
    <t>Gareth Walton/Graham Ravenscroft</t>
  </si>
  <si>
    <t>2.26</t>
  </si>
  <si>
    <t>David</t>
  </si>
  <si>
    <t>Smith</t>
  </si>
  <si>
    <t>Giffnock North</t>
  </si>
  <si>
    <t>Paul Harrison</t>
  </si>
  <si>
    <t>Nicolas</t>
  </si>
  <si>
    <t>De Luca</t>
  </si>
  <si>
    <t>Fuzz Caan</t>
  </si>
  <si>
    <t>2.22</t>
  </si>
  <si>
    <t>Lewis</t>
  </si>
  <si>
    <t>McGuire</t>
  </si>
  <si>
    <t>Shaftesbury</t>
  </si>
  <si>
    <t>Ken Allan</t>
  </si>
  <si>
    <t>2.14</t>
  </si>
  <si>
    <t>Akin</t>
  </si>
  <si>
    <t>Coward</t>
  </si>
  <si>
    <t>Carol Jackson</t>
  </si>
  <si>
    <t>2.15</t>
  </si>
  <si>
    <t>William</t>
  </si>
  <si>
    <t>Grimsey</t>
  </si>
  <si>
    <t>Woodford Green</t>
  </si>
  <si>
    <t>Fuzz Caan/Carol Jackson</t>
  </si>
  <si>
    <t>2.20</t>
  </si>
  <si>
    <t>Rory</t>
  </si>
  <si>
    <t>Dwyer</t>
  </si>
  <si>
    <t>2.13</t>
  </si>
  <si>
    <t>Jonathon</t>
  </si>
  <si>
    <t>Bailey</t>
  </si>
  <si>
    <t>Cardiff AAC</t>
  </si>
  <si>
    <t>2.08</t>
  </si>
  <si>
    <t>Dominic</t>
  </si>
  <si>
    <t>Ogbechie</t>
  </si>
  <si>
    <t>Marius Guei/John Herbert</t>
  </si>
  <si>
    <t>Toni</t>
  </si>
  <si>
    <t>Ademuwagun</t>
  </si>
  <si>
    <t>2.11</t>
  </si>
  <si>
    <t>Morgan</t>
  </si>
  <si>
    <t>Lake</t>
  </si>
  <si>
    <t>1.96</t>
  </si>
  <si>
    <t>Moe</t>
  </si>
  <si>
    <t>Sasegbon</t>
  </si>
  <si>
    <t>1.85</t>
  </si>
  <si>
    <t>Emily</t>
  </si>
  <si>
    <t>Borthwick</t>
  </si>
  <si>
    <t>Wigan Harriers AC</t>
  </si>
  <si>
    <t>1.84</t>
  </si>
  <si>
    <t>Nuttall</t>
  </si>
  <si>
    <t>Edinburgh Athletic</t>
  </si>
  <si>
    <t>1.80</t>
  </si>
  <si>
    <t>Edwards</t>
  </si>
  <si>
    <t>Stephen Bailey</t>
  </si>
  <si>
    <t>2.05</t>
  </si>
  <si>
    <t>Khan</t>
  </si>
  <si>
    <t>Worcester AC</t>
  </si>
  <si>
    <t>Deirdre Elmhirst</t>
  </si>
  <si>
    <t>Jamie</t>
  </si>
  <si>
    <t>Anderson</t>
  </si>
  <si>
    <t>Bristol &amp; West</t>
  </si>
  <si>
    <t>Jade Surman/Julian Reid</t>
  </si>
  <si>
    <t>2.01</t>
  </si>
  <si>
    <t>Miles</t>
  </si>
  <si>
    <t>Wimborne AC</t>
  </si>
  <si>
    <t>Adam Gallie</t>
  </si>
  <si>
    <t>1.95</t>
  </si>
  <si>
    <t>Marlow</t>
  </si>
  <si>
    <t>Bracknell</t>
  </si>
  <si>
    <t>Liz Marlow</t>
  </si>
  <si>
    <t>1.90</t>
  </si>
  <si>
    <t>Sam</t>
  </si>
  <si>
    <t>Brereton</t>
  </si>
  <si>
    <t>Newquay and Par AC</t>
  </si>
  <si>
    <t>Clive Marsh</t>
  </si>
  <si>
    <t>2.12</t>
  </si>
  <si>
    <t>Charlie</t>
  </si>
  <si>
    <t>Knott</t>
  </si>
  <si>
    <t>Cambridge &amp; Coleridge</t>
  </si>
  <si>
    <t>1.99</t>
  </si>
  <si>
    <t>Adam</t>
  </si>
  <si>
    <t>Berwick</t>
  </si>
  <si>
    <t>Julie Feeney</t>
  </si>
  <si>
    <t>2.07</t>
  </si>
  <si>
    <t>Divine</t>
  </si>
  <si>
    <t>Duruaku</t>
  </si>
  <si>
    <t>Notts AC</t>
  </si>
  <si>
    <t>1.97</t>
  </si>
  <si>
    <t>Southampton</t>
  </si>
  <si>
    <t>Matt Watson</t>
  </si>
  <si>
    <t>Amit</t>
  </si>
  <si>
    <t>Kumar</t>
  </si>
  <si>
    <t>Glasgow City AC</t>
  </si>
  <si>
    <t>John Melvin</t>
  </si>
  <si>
    <t>1.93</t>
  </si>
  <si>
    <t>Curtis</t>
  </si>
  <si>
    <t>Wood</t>
  </si>
  <si>
    <t>Oreofeoluwa</t>
  </si>
  <si>
    <t>Adepegba</t>
  </si>
  <si>
    <t>Thurrock Harriers</t>
  </si>
  <si>
    <t>Chris Jessener</t>
  </si>
  <si>
    <t>Kimani</t>
  </si>
  <si>
    <t>Jack</t>
  </si>
  <si>
    <t>Roger Armorgie</t>
  </si>
  <si>
    <t>Bellisario</t>
  </si>
  <si>
    <t>Clyde Gordon</t>
  </si>
  <si>
    <t>Featherstone</t>
  </si>
  <si>
    <t>Milton Keynes</t>
  </si>
  <si>
    <t>1.94</t>
  </si>
  <si>
    <t>Luke</t>
  </si>
  <si>
    <t>Okosieme</t>
  </si>
  <si>
    <t>Cambridge Harriers</t>
  </si>
  <si>
    <t>John Bancroft</t>
  </si>
  <si>
    <t>2.02</t>
  </si>
  <si>
    <t>You Xuan</t>
  </si>
  <si>
    <t xml:space="preserve">Thung   </t>
  </si>
  <si>
    <t>CUAC</t>
  </si>
  <si>
    <t>Harry</t>
  </si>
  <si>
    <t>Whyley</t>
  </si>
  <si>
    <t>Laura</t>
  </si>
  <si>
    <t>Armorgie</t>
  </si>
  <si>
    <t>1.74</t>
  </si>
  <si>
    <t xml:space="preserve">Lily </t>
  </si>
  <si>
    <t>Franks</t>
  </si>
  <si>
    <t>Crawley Athletics Club</t>
  </si>
  <si>
    <t>Sarah Hewitt</t>
  </si>
  <si>
    <t>1.76</t>
  </si>
  <si>
    <t>Zialor</t>
  </si>
  <si>
    <t>Julian Reid</t>
  </si>
  <si>
    <t>1.78</t>
  </si>
  <si>
    <t>Kate</t>
  </si>
  <si>
    <t>Anson</t>
  </si>
  <si>
    <t>Mike Sweeney</t>
  </si>
  <si>
    <t>Tapley</t>
  </si>
  <si>
    <t>Cardiff</t>
  </si>
  <si>
    <t>Sharon Heveran</t>
  </si>
  <si>
    <t>1.75</t>
  </si>
  <si>
    <t>Noor-Eldin</t>
  </si>
  <si>
    <t>Mahmoud</t>
  </si>
  <si>
    <t>Nick Saunders</t>
  </si>
  <si>
    <t>1.83</t>
  </si>
  <si>
    <t>Hari</t>
  </si>
  <si>
    <t>Brogan</t>
  </si>
  <si>
    <t>Horsham Blue Stars</t>
  </si>
  <si>
    <t>Torin</t>
  </si>
  <si>
    <t>Seagrove</t>
  </si>
  <si>
    <t>Brighton and Hove AC</t>
  </si>
  <si>
    <t>Julia Machin / Sarah Hewitt</t>
  </si>
  <si>
    <t>Danielle</t>
  </si>
  <si>
    <t>Worcester</t>
  </si>
  <si>
    <t>1.70</t>
  </si>
  <si>
    <t>Ojora</t>
  </si>
  <si>
    <t>1.79</t>
  </si>
  <si>
    <t>Husbands</t>
  </si>
  <si>
    <t>Bromsgrove &amp; Redditch</t>
  </si>
  <si>
    <t>Deirdre Elmhirst / Paul Husbands</t>
  </si>
  <si>
    <t>Andrew</t>
  </si>
  <si>
    <t>Jay</t>
  </si>
  <si>
    <t>1.71</t>
  </si>
  <si>
    <t>Worman</t>
  </si>
  <si>
    <t>Bernice</t>
  </si>
  <si>
    <t>Coulson</t>
  </si>
  <si>
    <t>Wigan and District</t>
  </si>
  <si>
    <t>1.66</t>
  </si>
  <si>
    <t>Shannon</t>
  </si>
  <si>
    <t>Craig</t>
  </si>
  <si>
    <t>Nottingham AC</t>
  </si>
  <si>
    <t>Matthew Ashley</t>
  </si>
  <si>
    <t>1.65</t>
  </si>
  <si>
    <t>Lea</t>
  </si>
  <si>
    <t>Wenger</t>
  </si>
  <si>
    <t>1.55</t>
  </si>
  <si>
    <t>Jordanna</t>
  </si>
  <si>
    <t>Morrish</t>
  </si>
  <si>
    <t>Bracknell AC</t>
  </si>
  <si>
    <t>England</t>
  </si>
  <si>
    <t>Northern Masters AC</t>
  </si>
  <si>
    <t>Dave Walker</t>
  </si>
  <si>
    <t>Saskia</t>
  </si>
  <si>
    <t>Lean</t>
  </si>
  <si>
    <t>Tonbridge AC</t>
  </si>
  <si>
    <t>Nigel Brooks</t>
  </si>
  <si>
    <t>Woodhouse</t>
  </si>
  <si>
    <t>Joanne Clark</t>
  </si>
  <si>
    <t>1.50</t>
  </si>
  <si>
    <t>Maddie</t>
  </si>
  <si>
    <t>Greenwood</t>
  </si>
  <si>
    <t>West Suffolk AC</t>
  </si>
  <si>
    <t>Fraser Watts</t>
  </si>
  <si>
    <t>1.58</t>
  </si>
  <si>
    <t>Pullin</t>
  </si>
  <si>
    <t>Matt Ashley</t>
  </si>
  <si>
    <t>Kacey</t>
  </si>
  <si>
    <t>Walters</t>
  </si>
  <si>
    <t>1.72</t>
  </si>
  <si>
    <t>Jolyon</t>
  </si>
  <si>
    <t>Davis</t>
  </si>
  <si>
    <t>1.57</t>
  </si>
  <si>
    <t>Evelyne</t>
  </si>
  <si>
    <t>Fonteyne</t>
  </si>
  <si>
    <t>1.60</t>
  </si>
  <si>
    <t>Jessica</t>
  </si>
  <si>
    <t>Charlotte</t>
  </si>
  <si>
    <t>Kerr</t>
  </si>
  <si>
    <t>Ben Mourbey</t>
  </si>
  <si>
    <t>1.68</t>
  </si>
  <si>
    <t>Atletica Firenze (Italy)</t>
  </si>
  <si>
    <t>HIGH JUMP POOL A MEN (BED 2)</t>
  </si>
  <si>
    <t>HIGH JUMP POOL E WOMEN (BED 1)</t>
  </si>
  <si>
    <t>HIGH JUMP POOL E MEN (BED 1)</t>
  </si>
  <si>
    <t xml:space="preserve"> Trecia Smith (Saftesbury B H) 15/08/10</t>
  </si>
  <si>
    <t xml:space="preserve">WSEH </t>
  </si>
  <si>
    <t>WG&amp;EL</t>
  </si>
  <si>
    <t>City of York Athletics</t>
  </si>
  <si>
    <t>Stevenage &amp; North Herts</t>
  </si>
  <si>
    <t>M Milton Keynes</t>
  </si>
  <si>
    <t>Scunthorpe &amp; District</t>
  </si>
  <si>
    <t>Stratford U Avon AC</t>
  </si>
  <si>
    <t>Birmingham University</t>
  </si>
  <si>
    <t>Sheffield &amp; Deanne AC</t>
  </si>
  <si>
    <t>Rotherham Harriers AC</t>
  </si>
  <si>
    <t>Wolverhampton &amp; Bilston</t>
  </si>
  <si>
    <t>M Milton Keynes AC</t>
  </si>
  <si>
    <t>2.28m – Robbie Grabarz</t>
  </si>
  <si>
    <t>(NEB) 01/06/15</t>
  </si>
  <si>
    <t>(ITALY) 01/06/15</t>
  </si>
  <si>
    <t>2.03m - Kaya Walker</t>
  </si>
  <si>
    <t>(City of Sheffield) 28/05/18</t>
  </si>
  <si>
    <t>High Jump (U20)</t>
  </si>
  <si>
    <t>1.74m - Ashley West</t>
  </si>
  <si>
    <t>(Medway AC) 28/05/18</t>
  </si>
  <si>
    <t xml:space="preserve">2.07m - Dominic Ogbechie </t>
  </si>
  <si>
    <t>(Highgate H)  28/05/18</t>
  </si>
  <si>
    <t>High Jump (U17)</t>
  </si>
  <si>
    <t>1.68m - Mia Chantry</t>
  </si>
  <si>
    <t>(Chelmsford AC) 28/05/18</t>
  </si>
  <si>
    <t>6.89m - Sam Challis</t>
  </si>
  <si>
    <t>(WSEH) 28/05/18</t>
  </si>
  <si>
    <t>Long Jump (U20)</t>
  </si>
  <si>
    <t>6.25m – Lucy Hadaway</t>
  </si>
  <si>
    <t>(City of York) 28/05/18</t>
  </si>
  <si>
    <t>6.55m – Josh Woods</t>
  </si>
  <si>
    <t>(Dacorum &amp; Tring) 28/05/18</t>
  </si>
  <si>
    <t>Long Jump (U17)</t>
  </si>
  <si>
    <t>5.95m - Ore Adamson</t>
  </si>
  <si>
    <t>(Herne Hill H) 28/05/18</t>
  </si>
  <si>
    <t>(Shaftesbury B H) 15/08/10</t>
  </si>
  <si>
    <t>13.56m - Theo Fadayiro</t>
  </si>
  <si>
    <t>(NEB) 28/05/18</t>
  </si>
  <si>
    <t>Triple Jump (U20)</t>
  </si>
  <si>
    <t>12.40m - Adelaide Omitowoju (Cambridge &amp; Coleridge) 28/05/18</t>
  </si>
  <si>
    <t>13.72m – Josh Woods</t>
  </si>
  <si>
    <t>Triple Jump (U17)</t>
  </si>
  <si>
    <t>12.14m - Ellie O’Hara</t>
  </si>
  <si>
    <t>EAC 28/05/18</t>
  </si>
  <si>
    <t>28/05/18.51m - Leija Koeman</t>
  </si>
  <si>
    <t>14.67m - Adele Nichol</t>
  </si>
  <si>
    <t>(Birchfield H) 01/06/15</t>
  </si>
  <si>
    <t>61.17m – Curtis Griffith-Parker</t>
  </si>
  <si>
    <t>40.86m - Luisa Chanter-Edmond (Birchfield H) 28/05/18</t>
  </si>
  <si>
    <t>73.34m - Michael Painter</t>
  </si>
  <si>
    <t xml:space="preserve">Hammer (U20) </t>
  </si>
  <si>
    <t>53.96m – Anna Purchase</t>
  </si>
  <si>
    <t>(Notts AC) 25/05/18</t>
  </si>
  <si>
    <t>88.55m - Peter Smith</t>
  </si>
  <si>
    <t xml:space="preserve">Hammer (U18) </t>
  </si>
  <si>
    <t>63.89m - Charlotte Payne</t>
  </si>
  <si>
    <t>(Newbury)  28/05/18</t>
  </si>
  <si>
    <t>56.13m - Jay Morse                                               (Cardiff AC)  28/05/18</t>
  </si>
  <si>
    <t>2.28m – Robbie Grabarz (NEB) &amp; Marco Fassinotti (Italy) 01/06/2015</t>
  </si>
  <si>
    <t>Records at 1st June 2018</t>
  </si>
  <si>
    <t>Long Jump  RES</t>
  </si>
  <si>
    <t>Paid</t>
  </si>
  <si>
    <t>5</t>
  </si>
  <si>
    <t>Ore</t>
  </si>
  <si>
    <t>Adamson</t>
  </si>
  <si>
    <t>Paul Miller / John Herbert</t>
  </si>
  <si>
    <t>5.95</t>
  </si>
  <si>
    <t>Ugne</t>
  </si>
  <si>
    <t>Liuksaityte</t>
  </si>
  <si>
    <t>Ugne Liuksaityte</t>
  </si>
  <si>
    <t>X</t>
  </si>
  <si>
    <t>Leah</t>
  </si>
  <si>
    <t>Zac Kerin</t>
  </si>
  <si>
    <t>5.08</t>
  </si>
  <si>
    <t>4</t>
  </si>
  <si>
    <t>Cameron</t>
  </si>
  <si>
    <t>Ellis</t>
  </si>
  <si>
    <t>Vespa Ellis</t>
  </si>
  <si>
    <t>7.08</t>
  </si>
  <si>
    <t>6.98</t>
  </si>
  <si>
    <t>7</t>
  </si>
  <si>
    <t>Jeremiah</t>
  </si>
  <si>
    <t>Nampuma</t>
  </si>
  <si>
    <t>6.86</t>
  </si>
  <si>
    <t>8</t>
  </si>
  <si>
    <t>Isaac Kofi</t>
  </si>
  <si>
    <t>Obeng</t>
  </si>
  <si>
    <t>Pat Apatanku</t>
  </si>
  <si>
    <t>5.19</t>
  </si>
  <si>
    <t>Zane Duquemin</t>
  </si>
  <si>
    <t>N/A</t>
  </si>
  <si>
    <t>12.96</t>
  </si>
  <si>
    <t>Glenys Morton</t>
  </si>
  <si>
    <t>Harrow AC</t>
  </si>
  <si>
    <t>Dominic McNellis</t>
  </si>
  <si>
    <t xml:space="preserve">Lewis    </t>
  </si>
  <si>
    <t>Weight</t>
  </si>
  <si>
    <t>SHOT PUTT Women @ 11.00</t>
  </si>
  <si>
    <t>Lydia</t>
  </si>
  <si>
    <t>Church</t>
  </si>
  <si>
    <t>Nene Valley Harriers</t>
  </si>
  <si>
    <t>11.93</t>
  </si>
  <si>
    <t>Becki</t>
  </si>
  <si>
    <t>Hall</t>
  </si>
  <si>
    <t>Malcolm Fenton</t>
  </si>
  <si>
    <t>Dakin</t>
  </si>
  <si>
    <t>Rotherham Harriers</t>
  </si>
  <si>
    <t>13.50</t>
  </si>
  <si>
    <t>Sabrina</t>
  </si>
  <si>
    <t>Fortune</t>
  </si>
  <si>
    <t>Deeside AAC</t>
  </si>
  <si>
    <t>Ian Robinson</t>
  </si>
  <si>
    <t>13.70</t>
  </si>
  <si>
    <t>Adele</t>
  </si>
  <si>
    <t>Nicoll</t>
  </si>
  <si>
    <t>Ryan Spencer-Jones</t>
  </si>
  <si>
    <t>15.58</t>
  </si>
  <si>
    <t>Dara</t>
  </si>
  <si>
    <t>Adebayo</t>
  </si>
  <si>
    <t>Gary Telfer</t>
  </si>
  <si>
    <t>12.65</t>
  </si>
  <si>
    <t>Molyneaux</t>
  </si>
  <si>
    <t>Sheffield &amp; Dearne</t>
  </si>
  <si>
    <t>13.94</t>
  </si>
  <si>
    <t>Serena</t>
  </si>
  <si>
    <t>Vincent</t>
  </si>
  <si>
    <t>City of Portsmouth AC</t>
  </si>
  <si>
    <t>Andrew Vincent / Bronwin Carter</t>
  </si>
  <si>
    <t>14.83</t>
  </si>
  <si>
    <t>Omoregie</t>
  </si>
  <si>
    <t>UKA U20</t>
  </si>
  <si>
    <t>Gareth Lease</t>
  </si>
  <si>
    <t>15.09</t>
  </si>
  <si>
    <t>SHOT PUTT Men @ 14.00</t>
  </si>
  <si>
    <t>Dan</t>
  </si>
  <si>
    <t>Upton</t>
  </si>
  <si>
    <t>Richmond &amp; Zetland</t>
  </si>
  <si>
    <t>Mike Martin</t>
  </si>
  <si>
    <t>Erasmus</t>
  </si>
  <si>
    <t>Dwemoh</t>
  </si>
  <si>
    <t>South London Harriers</t>
  </si>
  <si>
    <t>Phil Hartnett</t>
  </si>
  <si>
    <t>13.32</t>
  </si>
  <si>
    <t>Richard</t>
  </si>
  <si>
    <t>Woodhall</t>
  </si>
  <si>
    <t>Dudley &amp; Stourbridge</t>
  </si>
  <si>
    <t>Richard Woodhall</t>
  </si>
  <si>
    <t>14.52</t>
  </si>
  <si>
    <t>Zac</t>
  </si>
  <si>
    <t>Davies</t>
  </si>
  <si>
    <t>Andy Hughes</t>
  </si>
  <si>
    <t>13.72</t>
  </si>
  <si>
    <t>5kg</t>
  </si>
  <si>
    <t>Byng</t>
  </si>
  <si>
    <t>Stratford Upon Avon</t>
  </si>
  <si>
    <t>Stuart Carlaw</t>
  </si>
  <si>
    <t>18.35</t>
  </si>
  <si>
    <t>Martin</t>
  </si>
  <si>
    <t>Tinkler</t>
  </si>
  <si>
    <t>Nene Valley</t>
  </si>
  <si>
    <t>Geoff Capes</t>
  </si>
  <si>
    <t>15.34</t>
  </si>
  <si>
    <t>Discus Pool Women  @ 13.15</t>
  </si>
  <si>
    <t>Inside Circle</t>
  </si>
  <si>
    <t xml:space="preserve">Sarah </t>
  </si>
  <si>
    <t>Hewitt</t>
  </si>
  <si>
    <t>Crawley</t>
  </si>
  <si>
    <t>41.20</t>
  </si>
  <si>
    <t>Jemma</t>
  </si>
  <si>
    <t>Ibbetson</t>
  </si>
  <si>
    <t>Leeds City AC</t>
  </si>
  <si>
    <t>47.07</t>
  </si>
  <si>
    <t>Christina</t>
  </si>
  <si>
    <t>Nick</t>
  </si>
  <si>
    <t>Paul Wilson</t>
  </si>
  <si>
    <t>50.14</t>
  </si>
  <si>
    <t>Holder</t>
  </si>
  <si>
    <t>Neville Thompson</t>
  </si>
  <si>
    <t>55.48</t>
  </si>
  <si>
    <t>Phoebe</t>
  </si>
  <si>
    <t>Dowson</t>
  </si>
  <si>
    <t>Mark Chapman</t>
  </si>
  <si>
    <t>56.05</t>
  </si>
  <si>
    <t>Kirsty</t>
  </si>
  <si>
    <t>Law</t>
  </si>
  <si>
    <t>57.79</t>
  </si>
  <si>
    <t>Nicky</t>
  </si>
  <si>
    <t>Saunders</t>
  </si>
  <si>
    <t>Blackburn</t>
  </si>
  <si>
    <t>Jim Kerrigan</t>
  </si>
  <si>
    <t>29.00</t>
  </si>
  <si>
    <t>Emery</t>
  </si>
  <si>
    <t>41.10</t>
  </si>
  <si>
    <t>Taia</t>
  </si>
  <si>
    <t>Tunstall</t>
  </si>
  <si>
    <t>Watford Harriers</t>
  </si>
  <si>
    <t>Amir Williamson</t>
  </si>
  <si>
    <t>43.69</t>
  </si>
  <si>
    <t>Samantha</t>
  </si>
  <si>
    <t>Callaway</t>
  </si>
  <si>
    <t>Debbie Callaway</t>
  </si>
  <si>
    <t>45.40</t>
  </si>
  <si>
    <t>Heather</t>
  </si>
  <si>
    <t>Cubbage</t>
  </si>
  <si>
    <t>Andrew Neal</t>
  </si>
  <si>
    <t>46.59</t>
  </si>
  <si>
    <t>Discus Pool Men  @ 15.15</t>
  </si>
  <si>
    <t>40.00</t>
  </si>
  <si>
    <t>Tomasz</t>
  </si>
  <si>
    <t>Napiorkowski</t>
  </si>
  <si>
    <t>Uni of Leicester</t>
  </si>
  <si>
    <t>44.11</t>
  </si>
  <si>
    <t>Joe</t>
  </si>
  <si>
    <t>City of York AC</t>
  </si>
  <si>
    <t>Nick Ridgeon</t>
  </si>
  <si>
    <t>44.97</t>
  </si>
  <si>
    <t>Michael</t>
  </si>
  <si>
    <t>Nicholls</t>
  </si>
  <si>
    <t>Alison O’Riordan</t>
  </si>
  <si>
    <t>48.70</t>
  </si>
  <si>
    <t>Woodley</t>
  </si>
  <si>
    <t>Stuart Meakins</t>
  </si>
  <si>
    <t>52.98</t>
  </si>
  <si>
    <t>Scott</t>
  </si>
  <si>
    <t>57.13</t>
  </si>
  <si>
    <t>Nicholas</t>
  </si>
  <si>
    <t>Percy</t>
  </si>
  <si>
    <t>Shaftsbury</t>
  </si>
  <si>
    <t>Viestienn Haftsteinsson</t>
  </si>
  <si>
    <t>63.39</t>
  </si>
  <si>
    <t>37.88</t>
  </si>
  <si>
    <t>1.5kg</t>
  </si>
  <si>
    <t>Tomlinson</t>
  </si>
  <si>
    <t>Pembrokeshire</t>
  </si>
  <si>
    <t>Paul Jensen</t>
  </si>
  <si>
    <t>59.75</t>
  </si>
  <si>
    <t>Morse</t>
  </si>
  <si>
    <t>UKAU20</t>
  </si>
  <si>
    <t>Brett Morse</t>
  </si>
  <si>
    <t>53.39</t>
  </si>
  <si>
    <t>Hammer W @ 11.00</t>
  </si>
  <si>
    <t>Outside Circle</t>
  </si>
  <si>
    <t>Katie</t>
  </si>
  <si>
    <t>Head</t>
  </si>
  <si>
    <t>Paul Head</t>
  </si>
  <si>
    <t>59.63</t>
  </si>
  <si>
    <t>Lucy</t>
  </si>
  <si>
    <t>Marshall</t>
  </si>
  <si>
    <t>WG &amp; E L</t>
  </si>
  <si>
    <t>Gary Herrington</t>
  </si>
  <si>
    <t>61.03</t>
  </si>
  <si>
    <t>Beardmore</t>
  </si>
  <si>
    <t>49.80</t>
  </si>
  <si>
    <t>Lambert</t>
  </si>
  <si>
    <t>Kidderminster &amp; Stourport</t>
  </si>
  <si>
    <t>John Pearson</t>
  </si>
  <si>
    <t>56.85</t>
  </si>
  <si>
    <t>Cathrine</t>
  </si>
  <si>
    <t>Beatty</t>
  </si>
  <si>
    <t>60.80</t>
  </si>
  <si>
    <t>Mayho</t>
  </si>
  <si>
    <t>Jorge Rodriques</t>
  </si>
  <si>
    <t>63.69</t>
  </si>
  <si>
    <t>Zoe</t>
  </si>
  <si>
    <t>Price</t>
  </si>
  <si>
    <t>Ronnie Bomba</t>
  </si>
  <si>
    <t>52.33</t>
  </si>
  <si>
    <t>Payne</t>
  </si>
  <si>
    <t>Newbury</t>
  </si>
  <si>
    <t>59.97</t>
  </si>
  <si>
    <t>Hammer M @ 13.30</t>
  </si>
  <si>
    <t>Hamblin</t>
  </si>
  <si>
    <t>Colchester Harriers</t>
  </si>
  <si>
    <t>Robert Earle</t>
  </si>
  <si>
    <t>60.18</t>
  </si>
  <si>
    <t>Brendan</t>
  </si>
  <si>
    <t>O'Donnell</t>
  </si>
  <si>
    <t>Lifford Strabane AC</t>
  </si>
  <si>
    <t>John O'Donnell</t>
  </si>
  <si>
    <t>60.45</t>
  </si>
  <si>
    <t>Shorthouse</t>
  </si>
  <si>
    <t>70.18</t>
  </si>
  <si>
    <t>Oliver</t>
  </si>
  <si>
    <t>Graham</t>
  </si>
  <si>
    <t>Shaftsbury &amp; Barnet</t>
  </si>
  <si>
    <t>Rob Earle</t>
  </si>
  <si>
    <t>58.44</t>
  </si>
  <si>
    <t>Hawkes</t>
  </si>
  <si>
    <t>Worthing &amp; District</t>
  </si>
  <si>
    <t>Eric Davison</t>
  </si>
  <si>
    <t>71.55</t>
  </si>
  <si>
    <t>HAMMER Women (Outside Circle)</t>
  </si>
  <si>
    <t>HAMMER Men (Outside Circle)</t>
  </si>
  <si>
    <t>73.87m - Mark Dry (WG&amp;EL) 10/06/2012</t>
  </si>
  <si>
    <t>DISCUS POOL WOMEN (INSIDE CIRCLE)</t>
  </si>
  <si>
    <t>60.29m – Monique Jansen (Netherlands) 15/08/10</t>
  </si>
  <si>
    <t>DISCUS POOL U20 WOMEN (INSIDE CIRCLE)</t>
  </si>
  <si>
    <t>40.86 (Birchfield Harriers) Louisa Chanter-Edmond 28/05/18</t>
  </si>
  <si>
    <t>DISCUS POOL MEN (INSIDE CIRCLE)</t>
  </si>
  <si>
    <t>DISCUS POOL U20 MEN (INSIDE CIRLCE)</t>
  </si>
  <si>
    <t>61.17 (Cambridge Harriers) Curtis Griffith-Parker 31/05/09</t>
  </si>
  <si>
    <t>SHOT PUTT WOMEN U20</t>
  </si>
  <si>
    <t>14.67 Adele Nicoll (Birchfield Harriers) 01/06/15</t>
  </si>
  <si>
    <t>SHOT PUTT WOMEN</t>
  </si>
  <si>
    <t>18.51m Leija Koeman (WG&amp;EL/Holland) 18/07/01</t>
  </si>
  <si>
    <t>SHOT PUTT MEN</t>
  </si>
  <si>
    <t>18.95m – Scott Rider (Sale Harriers Manchester) 15/08/10</t>
  </si>
  <si>
    <t>SHOT PUTT MEN U20</t>
  </si>
  <si>
    <t>19.30m - Curtis Griffith-Parker (Cambridge Harriers) 31/05/09</t>
  </si>
  <si>
    <t>DISTANCE CARD</t>
  </si>
  <si>
    <t>HEIGHT CARD</t>
  </si>
  <si>
    <t xml:space="preserve"> HEIGHT CARD</t>
  </si>
  <si>
    <t xml:space="preserve"> DISTANCE CARD</t>
  </si>
  <si>
    <t>x</t>
  </si>
  <si>
    <t>+1.5</t>
  </si>
  <si>
    <t>+1.4</t>
  </si>
  <si>
    <t>+1.7</t>
  </si>
  <si>
    <t>+2.5</t>
  </si>
  <si>
    <t>+2.3</t>
  </si>
  <si>
    <t>+3.5</t>
  </si>
  <si>
    <t>+1.6</t>
  </si>
  <si>
    <t>+2</t>
  </si>
  <si>
    <t>+1.1</t>
  </si>
  <si>
    <t>+2.1</t>
  </si>
  <si>
    <t>+1.3</t>
  </si>
  <si>
    <t>+2.9</t>
  </si>
  <si>
    <t>+1.0</t>
  </si>
  <si>
    <t>+2.2</t>
  </si>
  <si>
    <t>+0.9</t>
  </si>
  <si>
    <t>+4</t>
  </si>
  <si>
    <t>+1.9</t>
  </si>
  <si>
    <t>+1.2</t>
  </si>
  <si>
    <t>+2.6</t>
  </si>
  <si>
    <t>+2.7</t>
  </si>
  <si>
    <t>+2.4</t>
  </si>
  <si>
    <t>+1.8</t>
  </si>
  <si>
    <t>=2</t>
  </si>
  <si>
    <t>+5.0</t>
  </si>
  <si>
    <t>+3.2</t>
  </si>
  <si>
    <t>+2.0</t>
  </si>
  <si>
    <t>+3.1</t>
  </si>
  <si>
    <t>o</t>
  </si>
  <si>
    <t>xo</t>
  </si>
  <si>
    <t>xxo</t>
  </si>
  <si>
    <t>xxx</t>
  </si>
  <si>
    <t>+3.9</t>
  </si>
  <si>
    <t>+3.3</t>
  </si>
  <si>
    <t>O</t>
  </si>
  <si>
    <t>XO</t>
  </si>
  <si>
    <t>XXO</t>
  </si>
  <si>
    <t>XXX</t>
  </si>
  <si>
    <t>Hannah TAPLEY</t>
  </si>
  <si>
    <t>Cardiff AC</t>
  </si>
  <si>
    <t>U23</t>
  </si>
  <si>
    <t>u20</t>
  </si>
  <si>
    <t>Laura Zialor</t>
  </si>
  <si>
    <t>U23W</t>
  </si>
  <si>
    <t>Zac DAVIES</t>
  </si>
  <si>
    <t>+0.6</t>
  </si>
  <si>
    <t>+3.6</t>
  </si>
  <si>
    <t>+3.8</t>
  </si>
  <si>
    <t>-0.1</t>
  </si>
  <si>
    <t>P</t>
  </si>
  <si>
    <t>Joel KHAN</t>
  </si>
  <si>
    <t>Under 20</t>
  </si>
  <si>
    <t>+0.7</t>
  </si>
  <si>
    <t>+0.8</t>
  </si>
  <si>
    <t>+0.1</t>
  </si>
  <si>
    <t>+0.5</t>
  </si>
  <si>
    <t>xx R</t>
  </si>
  <si>
    <t>R</t>
  </si>
  <si>
    <t>Robert Lewis</t>
  </si>
  <si>
    <t>Joel Khan</t>
  </si>
  <si>
    <t>Women</t>
  </si>
  <si>
    <t>Harry Whyley</t>
  </si>
  <si>
    <t>Curtis Wood</t>
  </si>
  <si>
    <t>Sam Featherstone</t>
  </si>
  <si>
    <t>Laura Zailor</t>
  </si>
  <si>
    <t>M Milton Keymes</t>
  </si>
  <si>
    <t>MASTER</t>
  </si>
  <si>
    <t>Shannon Craig</t>
  </si>
  <si>
    <t>Saskia Lean</t>
  </si>
  <si>
    <t>Maddie Greenwood</t>
  </si>
  <si>
    <t>Daniel Bramble</t>
  </si>
  <si>
    <t>SBH</t>
  </si>
  <si>
    <t>Zak Skinner</t>
  </si>
  <si>
    <t>Ed Barbour</t>
  </si>
  <si>
    <t>Amber Valley &amp; Erewash</t>
  </si>
  <si>
    <t>Cameron ELLIS</t>
  </si>
  <si>
    <t>+J15+0.20.4</t>
  </si>
  <si>
    <t>+0.2</t>
  </si>
  <si>
    <t>NM</t>
  </si>
  <si>
    <t>2.0</t>
  </si>
  <si>
    <t>Ellie O'Hara</t>
  </si>
  <si>
    <t>5,28</t>
  </si>
  <si>
    <t>Katie Beadle</t>
  </si>
  <si>
    <t>Martina Barber</t>
  </si>
  <si>
    <t>+3.0</t>
  </si>
  <si>
    <t>Chloe Vernon-Hamilton</t>
  </si>
  <si>
    <t>+1..6</t>
  </si>
  <si>
    <t>RET</t>
  </si>
  <si>
    <t>Zac Davies</t>
  </si>
  <si>
    <t>Lewis BYNG</t>
  </si>
  <si>
    <t>UNDER 20</t>
  </si>
  <si>
    <t>UNDER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</si>
</sst>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[$-F800]dddd\,\ mmmm\ dd\,\ yyyy"/>
    <numFmt numFmtId="165" formatCode="dddd\,\ mmmm\ dd\ yyyy"/>
    <numFmt numFmtId="166" formatCode="0.00_ ;[Red]\-0.00\ "/>
    <numFmt numFmtId="167" formatCode="dddd\ dd/mm/yyyy"/>
    <numFmt numFmtId="168" formatCode="dddd\,\ mmmm\ dd\,\ yyyy"/>
    <numFmt numFmtId="169" formatCode="0_ ;[Red]\-0\ 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Arial Narrow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6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sz val="7"/>
      <name val="Trebuchet MS"/>
      <family val="2"/>
    </font>
    <font>
      <sz val="9"/>
      <color theme="1"/>
      <name val="Trebuchet MS"/>
      <family val="2"/>
    </font>
    <font>
      <sz val="8"/>
      <color theme="1"/>
      <name val="Trebuchet MS"/>
      <family val="2"/>
    </font>
    <font>
      <sz val="9"/>
      <color rgb="FFFF0000"/>
      <name val="Trebuchet MS"/>
      <family val="2"/>
    </font>
    <font>
      <b/>
      <u/>
      <sz val="9"/>
      <name val="Trebuchet MS"/>
      <family val="2"/>
    </font>
    <font>
      <b/>
      <sz val="9"/>
      <name val="Trebuchet MS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.5"/>
      <color theme="1"/>
      <name val="Trebuchet MS"/>
      <family val="2"/>
    </font>
    <font>
      <sz val="6.5"/>
      <name val="Trebuchet MS"/>
      <family val="2"/>
    </font>
    <font>
      <sz val="11"/>
      <color rgb="FF000000"/>
      <name val="Times New Roman"/>
      <family val="1"/>
    </font>
    <font>
      <b/>
      <sz val="9"/>
      <color theme="1"/>
      <name val="Trebuchet MS"/>
      <family val="2"/>
    </font>
    <font>
      <b/>
      <sz val="8.5"/>
      <color theme="1"/>
      <name val="Trebuchet MS"/>
      <family val="2"/>
    </font>
    <font>
      <sz val="10"/>
      <color rgb="FF000000"/>
      <name val="Arial"/>
      <family val="2"/>
    </font>
    <font>
      <sz val="7.5"/>
      <color theme="1"/>
      <name val="Trebuchet MS"/>
      <family val="2"/>
    </font>
    <font>
      <sz val="8.5"/>
      <name val="Trebuchet MS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3" fillId="0" borderId="0"/>
    <xf numFmtId="164" fontId="11" fillId="0" borderId="0"/>
    <xf numFmtId="164" fontId="9" fillId="0" borderId="0"/>
    <xf numFmtId="0" fontId="3" fillId="0" borderId="0"/>
    <xf numFmtId="0" fontId="3" fillId="0" borderId="0"/>
    <xf numFmtId="0" fontId="11" fillId="0" borderId="0"/>
    <xf numFmtId="0" fontId="9" fillId="0" borderId="0"/>
    <xf numFmtId="164" fontId="9" fillId="0" borderId="0"/>
    <xf numFmtId="0" fontId="34" fillId="0" borderId="0" applyNumberFormat="0" applyFill="0" applyBorder="0" applyAlignment="0" applyProtection="0"/>
  </cellStyleXfs>
  <cellXfs count="574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0" fillId="0" borderId="0" xfId="1" applyNumberFormat="1" applyFont="1" applyAlignment="1" applyProtection="1">
      <alignment horizontal="center" vertical="center"/>
      <protection hidden="1"/>
    </xf>
    <xf numFmtId="0" fontId="13" fillId="0" borderId="0" xfId="1" applyNumberFormat="1" applyFont="1" applyAlignment="1" applyProtection="1">
      <alignment vertical="center"/>
      <protection hidden="1"/>
    </xf>
    <xf numFmtId="0" fontId="14" fillId="0" borderId="1" xfId="1" applyNumberFormat="1" applyFont="1" applyBorder="1" applyAlignment="1" applyProtection="1">
      <alignment vertical="center"/>
      <protection hidden="1"/>
    </xf>
    <xf numFmtId="0" fontId="14" fillId="0" borderId="2" xfId="1" applyNumberFormat="1" applyFont="1" applyBorder="1" applyAlignment="1" applyProtection="1">
      <alignment vertical="center"/>
      <protection hidden="1"/>
    </xf>
    <xf numFmtId="0" fontId="12" fillId="0" borderId="4" xfId="1" applyNumberFormat="1" applyFont="1" applyBorder="1" applyAlignment="1" applyProtection="1">
      <alignment vertical="center"/>
      <protection hidden="1"/>
    </xf>
    <xf numFmtId="0" fontId="12" fillId="0" borderId="5" xfId="1" applyNumberFormat="1" applyFont="1" applyBorder="1" applyAlignment="1" applyProtection="1">
      <alignment vertical="center"/>
      <protection hidden="1"/>
    </xf>
    <xf numFmtId="0" fontId="12" fillId="0" borderId="0" xfId="1" applyNumberFormat="1" applyFont="1" applyAlignment="1" applyProtection="1">
      <alignment vertical="center"/>
      <protection hidden="1"/>
    </xf>
    <xf numFmtId="0" fontId="12" fillId="0" borderId="0" xfId="1" applyNumberFormat="1" applyFont="1" applyBorder="1" applyAlignment="1" applyProtection="1">
      <alignment vertical="center"/>
      <protection hidden="1"/>
    </xf>
    <xf numFmtId="0" fontId="13" fillId="0" borderId="0" xfId="1" applyNumberFormat="1" applyFont="1" applyBorder="1" applyAlignment="1" applyProtection="1">
      <alignment vertical="center"/>
      <protection hidden="1"/>
    </xf>
    <xf numFmtId="0" fontId="13" fillId="0" borderId="0" xfId="1" applyNumberFormat="1" applyFont="1" applyAlignment="1" applyProtection="1">
      <alignment horizontal="center" vertical="center"/>
      <protection hidden="1"/>
    </xf>
    <xf numFmtId="0" fontId="16" fillId="0" borderId="9" xfId="1" applyNumberFormat="1" applyFont="1" applyBorder="1" applyAlignment="1" applyProtection="1">
      <alignment horizontal="center" vertical="center"/>
      <protection hidden="1"/>
    </xf>
    <xf numFmtId="0" fontId="16" fillId="0" borderId="10" xfId="1" applyNumberFormat="1" applyFont="1" applyBorder="1" applyAlignment="1" applyProtection="1">
      <alignment horizontal="center" vertical="center"/>
      <protection hidden="1"/>
    </xf>
    <xf numFmtId="0" fontId="15" fillId="0" borderId="14" xfId="1" applyNumberFormat="1" applyFont="1" applyBorder="1" applyAlignment="1" applyProtection="1">
      <alignment horizontal="left" vertical="center"/>
      <protection hidden="1"/>
    </xf>
    <xf numFmtId="0" fontId="16" fillId="0" borderId="14" xfId="1" applyNumberFormat="1" applyFont="1" applyBorder="1" applyAlignment="1" applyProtection="1">
      <alignment horizontal="left" vertical="center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15" fillId="0" borderId="11" xfId="1" applyNumberFormat="1" applyFont="1" applyBorder="1" applyAlignment="1" applyProtection="1">
      <alignment horizontal="center" vertical="center"/>
      <protection hidden="1"/>
    </xf>
    <xf numFmtId="0" fontId="18" fillId="0" borderId="14" xfId="3" applyNumberFormat="1" applyFont="1" applyBorder="1" applyAlignment="1" applyProtection="1">
      <alignment horizontal="center" vertical="center"/>
      <protection locked="0"/>
    </xf>
    <xf numFmtId="1" fontId="15" fillId="0" borderId="14" xfId="1" applyNumberFormat="1" applyFont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Alignment="1" applyProtection="1">
      <alignment horizontal="center" vertical="center"/>
      <protection hidden="1"/>
    </xf>
    <xf numFmtId="0" fontId="16" fillId="0" borderId="0" xfId="1" applyNumberFormat="1" applyFont="1" applyAlignment="1" applyProtection="1">
      <alignment horizontal="center" vertical="center"/>
      <protection hidden="1"/>
    </xf>
    <xf numFmtId="0" fontId="16" fillId="0" borderId="0" xfId="1" applyNumberFormat="1" applyFont="1" applyAlignment="1" applyProtection="1">
      <alignment vertical="center"/>
      <protection hidden="1"/>
    </xf>
    <xf numFmtId="0" fontId="12" fillId="0" borderId="0" xfId="1" applyNumberFormat="1" applyFont="1" applyAlignment="1" applyProtection="1">
      <alignment horizontal="left" vertical="center"/>
      <protection hidden="1"/>
    </xf>
    <xf numFmtId="0" fontId="16" fillId="0" borderId="0" xfId="1" applyNumberFormat="1" applyFont="1" applyBorder="1" applyAlignment="1" applyProtection="1">
      <alignment vertical="center"/>
      <protection hidden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0" fontId="15" fillId="0" borderId="12" xfId="1" applyNumberFormat="1" applyFont="1" applyBorder="1" applyAlignment="1" applyProtection="1">
      <alignment horizontal="center" vertical="center"/>
      <protection hidden="1"/>
    </xf>
    <xf numFmtId="0" fontId="16" fillId="0" borderId="6" xfId="1" applyNumberFormat="1" applyFont="1" applyBorder="1" applyAlignment="1" applyProtection="1">
      <alignment vertical="center"/>
      <protection hidden="1"/>
    </xf>
    <xf numFmtId="0" fontId="16" fillId="0" borderId="4" xfId="1" applyNumberFormat="1" applyFont="1" applyBorder="1" applyAlignment="1" applyProtection="1">
      <alignment vertical="center"/>
      <protection hidden="1"/>
    </xf>
    <xf numFmtId="0" fontId="16" fillId="0" borderId="12" xfId="1" applyNumberFormat="1" applyFont="1" applyBorder="1" applyAlignment="1" applyProtection="1">
      <alignment vertical="center"/>
      <protection hidden="1"/>
    </xf>
    <xf numFmtId="0" fontId="16" fillId="0" borderId="7" xfId="1" applyNumberFormat="1" applyFont="1" applyBorder="1" applyAlignment="1" applyProtection="1">
      <alignment vertical="center"/>
      <protection hidden="1"/>
    </xf>
    <xf numFmtId="0" fontId="12" fillId="0" borderId="7" xfId="1" applyNumberFormat="1" applyFont="1" applyBorder="1" applyAlignment="1" applyProtection="1">
      <alignment vertical="center"/>
      <protection hidden="1"/>
    </xf>
    <xf numFmtId="0" fontId="12" fillId="2" borderId="15" xfId="1" applyNumberFormat="1" applyFont="1" applyFill="1" applyBorder="1" applyAlignment="1" applyProtection="1">
      <alignment vertical="center"/>
      <protection hidden="1"/>
    </xf>
    <xf numFmtId="0" fontId="17" fillId="2" borderId="15" xfId="1" applyNumberFormat="1" applyFont="1" applyFill="1" applyBorder="1" applyAlignment="1" applyProtection="1">
      <alignment horizontal="center" vertical="center"/>
      <protection hidden="1"/>
    </xf>
    <xf numFmtId="0" fontId="17" fillId="2" borderId="15" xfId="1" applyNumberFormat="1" applyFont="1" applyFill="1" applyBorder="1" applyAlignment="1" applyProtection="1">
      <alignment vertical="center"/>
      <protection hidden="1"/>
    </xf>
    <xf numFmtId="0" fontId="17" fillId="3" borderId="15" xfId="1" applyNumberFormat="1" applyFont="1" applyFill="1" applyBorder="1" applyAlignment="1" applyProtection="1">
      <alignment vertical="center"/>
      <protection hidden="1"/>
    </xf>
    <xf numFmtId="0" fontId="17" fillId="3" borderId="15" xfId="1" applyNumberFormat="1" applyFont="1" applyFill="1" applyBorder="1" applyAlignment="1" applyProtection="1">
      <alignment horizontal="center" vertical="center"/>
      <protection hidden="1"/>
    </xf>
    <xf numFmtId="0" fontId="12" fillId="2" borderId="15" xfId="1" applyNumberFormat="1" applyFont="1" applyFill="1" applyBorder="1" applyAlignment="1" applyProtection="1">
      <alignment horizontal="center" vertical="center"/>
      <protection hidden="1"/>
    </xf>
    <xf numFmtId="0" fontId="12" fillId="0" borderId="0" xfId="2" applyNumberFormat="1" applyFont="1" applyBorder="1" applyAlignment="1" applyProtection="1">
      <alignment horizontal="center" vertical="center"/>
      <protection hidden="1"/>
    </xf>
    <xf numFmtId="0" fontId="12" fillId="0" borderId="0" xfId="3" applyNumberFormat="1" applyFont="1" applyFill="1" applyAlignment="1" applyProtection="1">
      <alignment horizontal="center"/>
      <protection hidden="1"/>
    </xf>
    <xf numFmtId="0" fontId="18" fillId="0" borderId="14" xfId="3" applyNumberFormat="1" applyFont="1" applyBorder="1" applyAlignment="1" applyProtection="1">
      <alignment vertical="center"/>
      <protection hidden="1"/>
    </xf>
    <xf numFmtId="0" fontId="19" fillId="0" borderId="14" xfId="3" applyNumberFormat="1" applyFont="1" applyBorder="1" applyAlignment="1" applyProtection="1">
      <alignment horizontal="center" vertical="center"/>
      <protection hidden="1"/>
    </xf>
    <xf numFmtId="0" fontId="19" fillId="0" borderId="14" xfId="3" applyNumberFormat="1" applyFont="1" applyBorder="1" applyAlignment="1" applyProtection="1">
      <alignment vertical="center"/>
      <protection hidden="1"/>
    </xf>
    <xf numFmtId="0" fontId="16" fillId="0" borderId="14" xfId="1" applyNumberFormat="1" applyFont="1" applyBorder="1" applyAlignment="1" applyProtection="1">
      <alignment horizontal="center" vertical="center"/>
      <protection hidden="1"/>
    </xf>
    <xf numFmtId="0" fontId="16" fillId="0" borderId="11" xfId="1" applyNumberFormat="1" applyFont="1" applyBorder="1" applyAlignment="1" applyProtection="1">
      <alignment horizontal="center" vertical="center"/>
      <protection hidden="1"/>
    </xf>
    <xf numFmtId="0" fontId="16" fillId="0" borderId="12" xfId="1" applyNumberFormat="1" applyFont="1" applyBorder="1" applyAlignment="1" applyProtection="1">
      <alignment horizontal="center" vertical="center"/>
      <protection hidden="1"/>
    </xf>
    <xf numFmtId="0" fontId="12" fillId="0" borderId="4" xfId="1" applyNumberFormat="1" applyFont="1" applyBorder="1" applyAlignment="1" applyProtection="1">
      <alignment horizontal="center" vertical="center"/>
      <protection hidden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2" fontId="16" fillId="0" borderId="14" xfId="1" applyNumberFormat="1" applyFont="1" applyBorder="1" applyAlignment="1" applyProtection="1">
      <alignment horizontal="center" vertical="center"/>
      <protection hidden="1"/>
    </xf>
    <xf numFmtId="0" fontId="12" fillId="0" borderId="0" xfId="3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Border="1" applyAlignment="1" applyProtection="1">
      <alignment horizontal="left" vertical="center"/>
      <protection hidden="1"/>
    </xf>
    <xf numFmtId="0" fontId="17" fillId="0" borderId="1" xfId="1" applyNumberFormat="1" applyFont="1" applyBorder="1" applyAlignment="1" applyProtection="1">
      <alignment horizontal="left" vertical="center"/>
      <protection hidden="1"/>
    </xf>
    <xf numFmtId="0" fontId="17" fillId="0" borderId="2" xfId="1" applyNumberFormat="1" applyFont="1" applyBorder="1" applyAlignment="1" applyProtection="1">
      <alignment horizontal="left" vertical="center"/>
      <protection hidden="1"/>
    </xf>
    <xf numFmtId="0" fontId="17" fillId="0" borderId="2" xfId="1" applyNumberFormat="1" applyFont="1" applyBorder="1" applyAlignment="1" applyProtection="1">
      <alignment horizontal="center" vertical="center"/>
      <protection hidden="1"/>
    </xf>
    <xf numFmtId="0" fontId="12" fillId="0" borderId="7" xfId="1" applyNumberFormat="1" applyFont="1" applyBorder="1" applyAlignment="1" applyProtection="1">
      <alignment horizontal="center" vertical="center"/>
      <protection hidden="1"/>
    </xf>
    <xf numFmtId="2" fontId="15" fillId="0" borderId="14" xfId="1" applyNumberFormat="1" applyFont="1" applyBorder="1" applyAlignment="1" applyProtection="1">
      <alignment horizontal="center" vertical="center"/>
      <protection hidden="1"/>
    </xf>
    <xf numFmtId="2" fontId="12" fillId="0" borderId="0" xfId="1" applyNumberFormat="1" applyFont="1" applyAlignment="1" applyProtection="1">
      <alignment horizontal="center" vertical="center"/>
      <protection hidden="1"/>
    </xf>
    <xf numFmtId="2" fontId="12" fillId="0" borderId="5" xfId="1" applyNumberFormat="1" applyFont="1" applyBorder="1" applyAlignment="1" applyProtection="1">
      <alignment horizontal="center" vertical="center"/>
      <protection hidden="1"/>
    </xf>
    <xf numFmtId="2" fontId="12" fillId="0" borderId="8" xfId="1" applyNumberFormat="1" applyFont="1" applyBorder="1" applyAlignment="1" applyProtection="1">
      <alignment horizontal="center" vertical="center"/>
      <protection hidden="1"/>
    </xf>
    <xf numFmtId="0" fontId="17" fillId="0" borderId="3" xfId="1" applyNumberFormat="1" applyFont="1" applyBorder="1" applyAlignment="1" applyProtection="1">
      <alignment horizontal="center" vertical="center"/>
      <protection hidden="1"/>
    </xf>
    <xf numFmtId="49" fontId="20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/>
      <protection hidden="1"/>
    </xf>
    <xf numFmtId="0" fontId="10" fillId="0" borderId="0" xfId="5" applyNumberFormat="1" applyFont="1" applyAlignment="1" applyProtection="1">
      <alignment horizontal="center" vertical="center"/>
      <protection hidden="1"/>
    </xf>
    <xf numFmtId="0" fontId="14" fillId="0" borderId="1" xfId="4" applyFont="1" applyBorder="1" applyAlignment="1" applyProtection="1">
      <alignment vertical="center"/>
      <protection hidden="1"/>
    </xf>
    <xf numFmtId="0" fontId="12" fillId="0" borderId="2" xfId="4" applyFont="1" applyBorder="1" applyAlignment="1" applyProtection="1">
      <alignment vertical="center"/>
      <protection hidden="1"/>
    </xf>
    <xf numFmtId="0" fontId="12" fillId="0" borderId="4" xfId="4" applyFont="1" applyBorder="1" applyAlignment="1" applyProtection="1">
      <alignment vertical="center"/>
      <protection hidden="1"/>
    </xf>
    <xf numFmtId="0" fontId="12" fillId="0" borderId="0" xfId="4" applyFont="1" applyBorder="1" applyAlignment="1" applyProtection="1">
      <alignment vertical="center"/>
      <protection hidden="1"/>
    </xf>
    <xf numFmtId="0" fontId="12" fillId="0" borderId="0" xfId="4" applyFont="1" applyProtection="1">
      <protection hidden="1"/>
    </xf>
    <xf numFmtId="0" fontId="12" fillId="0" borderId="0" xfId="5" applyNumberFormat="1" applyFont="1" applyBorder="1" applyAlignment="1" applyProtection="1">
      <alignment vertical="center"/>
      <protection hidden="1"/>
    </xf>
    <xf numFmtId="4" fontId="13" fillId="0" borderId="0" xfId="4" applyNumberFormat="1" applyFont="1" applyAlignment="1" applyProtection="1">
      <alignment horizontal="center" vertical="center"/>
      <protection hidden="1"/>
    </xf>
    <xf numFmtId="164" fontId="12" fillId="0" borderId="0" xfId="4" applyNumberFormat="1" applyFont="1" applyBorder="1" applyAlignment="1" applyProtection="1">
      <alignment horizontal="center" vertical="center"/>
      <protection hidden="1"/>
    </xf>
    <xf numFmtId="3" fontId="13" fillId="0" borderId="0" xfId="4" applyNumberFormat="1" applyFont="1" applyAlignment="1" applyProtection="1">
      <alignment horizontal="center" vertical="center"/>
      <protection hidden="1"/>
    </xf>
    <xf numFmtId="0" fontId="12" fillId="0" borderId="0" xfId="4" applyFont="1" applyBorder="1" applyAlignment="1" applyProtection="1">
      <alignment horizontal="center" vertical="center"/>
      <protection hidden="1"/>
    </xf>
    <xf numFmtId="0" fontId="16" fillId="0" borderId="14" xfId="4" applyFont="1" applyBorder="1" applyAlignment="1" applyProtection="1">
      <alignment horizontal="center" vertical="center" textRotation="90"/>
      <protection hidden="1"/>
    </xf>
    <xf numFmtId="0" fontId="16" fillId="0" borderId="14" xfId="4" applyFont="1" applyBorder="1" applyAlignment="1" applyProtection="1">
      <alignment horizontal="center" vertical="center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2" fillId="0" borderId="0" xfId="4" applyFont="1" applyBorder="1" applyProtection="1">
      <protection hidden="1"/>
    </xf>
    <xf numFmtId="0" fontId="12" fillId="0" borderId="0" xfId="4" applyFont="1" applyBorder="1" applyAlignment="1" applyProtection="1">
      <alignment horizontal="center"/>
      <protection hidden="1"/>
    </xf>
    <xf numFmtId="0" fontId="12" fillId="0" borderId="0" xfId="4" applyFont="1" applyAlignment="1" applyProtection="1">
      <alignment horizontal="center"/>
      <protection hidden="1"/>
    </xf>
    <xf numFmtId="0" fontId="12" fillId="0" borderId="0" xfId="4" applyFont="1" applyFill="1" applyBorder="1" applyAlignment="1" applyProtection="1">
      <alignment horizontal="center"/>
      <protection hidden="1"/>
    </xf>
    <xf numFmtId="0" fontId="12" fillId="0" borderId="0" xfId="4" applyFont="1" applyFill="1" applyBorder="1" applyProtection="1">
      <protection hidden="1"/>
    </xf>
    <xf numFmtId="0" fontId="21" fillId="0" borderId="14" xfId="4" applyFont="1" applyBorder="1" applyAlignment="1" applyProtection="1">
      <alignment vertical="center"/>
      <protection hidden="1"/>
    </xf>
    <xf numFmtId="0" fontId="16" fillId="0" borderId="14" xfId="4" applyFont="1" applyBorder="1" applyAlignment="1" applyProtection="1">
      <alignment vertical="center"/>
      <protection hidden="1"/>
    </xf>
    <xf numFmtId="0" fontId="16" fillId="0" borderId="11" xfId="4" applyFont="1" applyBorder="1" applyAlignment="1" applyProtection="1">
      <alignment horizontal="center" vertical="center"/>
      <protection hidden="1"/>
    </xf>
    <xf numFmtId="0" fontId="15" fillId="0" borderId="14" xfId="4" applyFont="1" applyBorder="1" applyAlignment="1" applyProtection="1">
      <alignment vertical="center"/>
      <protection hidden="1"/>
    </xf>
    <xf numFmtId="1" fontId="15" fillId="0" borderId="14" xfId="4" applyNumberFormat="1" applyFont="1" applyFill="1" applyBorder="1" applyAlignment="1" applyProtection="1">
      <alignment horizontal="center" vertical="center"/>
      <protection hidden="1"/>
    </xf>
    <xf numFmtId="0" fontId="15" fillId="0" borderId="14" xfId="4" applyFont="1" applyFill="1" applyBorder="1" applyAlignment="1" applyProtection="1">
      <alignment horizontal="center" vertical="center"/>
      <protection hidden="1"/>
    </xf>
    <xf numFmtId="0" fontId="15" fillId="0" borderId="16" xfId="4" applyFont="1" applyFill="1" applyBorder="1" applyAlignment="1" applyProtection="1">
      <alignment horizontal="center" vertical="center"/>
      <protection hidden="1"/>
    </xf>
    <xf numFmtId="1" fontId="12" fillId="0" borderId="0" xfId="4" applyNumberFormat="1" applyFont="1" applyFill="1" applyBorder="1" applyAlignment="1" applyProtection="1">
      <alignment horizontal="center"/>
      <protection hidden="1"/>
    </xf>
    <xf numFmtId="0" fontId="16" fillId="0" borderId="0" xfId="4" applyFont="1" applyAlignment="1" applyProtection="1">
      <alignment vertical="center"/>
      <protection hidden="1"/>
    </xf>
    <xf numFmtId="0" fontId="12" fillId="0" borderId="0" xfId="4" applyFont="1" applyAlignment="1" applyProtection="1">
      <alignment vertical="center"/>
      <protection hidden="1"/>
    </xf>
    <xf numFmtId="0" fontId="16" fillId="0" borderId="6" xfId="4" applyFont="1" applyBorder="1" applyAlignment="1" applyProtection="1">
      <alignment horizontal="center" vertical="center"/>
      <protection hidden="1"/>
    </xf>
    <xf numFmtId="0" fontId="16" fillId="0" borderId="4" xfId="4" applyFont="1" applyBorder="1" applyAlignment="1" applyProtection="1">
      <alignment horizontal="center" vertical="center"/>
      <protection hidden="1"/>
    </xf>
    <xf numFmtId="0" fontId="16" fillId="0" borderId="4" xfId="4" applyFont="1" applyFill="1" applyBorder="1" applyAlignment="1" applyProtection="1">
      <alignment horizontal="center" vertical="center"/>
      <protection hidden="1"/>
    </xf>
    <xf numFmtId="0" fontId="16" fillId="0" borderId="4" xfId="4" applyFont="1" applyBorder="1" applyAlignment="1" applyProtection="1">
      <alignment vertical="center"/>
      <protection hidden="1"/>
    </xf>
    <xf numFmtId="0" fontId="16" fillId="0" borderId="5" xfId="4" applyFont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vertical="center"/>
      <protection hidden="1"/>
    </xf>
    <xf numFmtId="0" fontId="13" fillId="0" borderId="0" xfId="4" applyFont="1" applyAlignment="1" applyProtection="1">
      <alignment horizontal="center"/>
      <protection hidden="1"/>
    </xf>
    <xf numFmtId="0" fontId="15" fillId="0" borderId="14" xfId="4" applyFont="1" applyBorder="1" applyAlignment="1" applyProtection="1">
      <alignment horizontal="center" vertical="center"/>
      <protection hidden="1"/>
    </xf>
    <xf numFmtId="0" fontId="15" fillId="0" borderId="14" xfId="4" applyFont="1" applyBorder="1" applyAlignment="1" applyProtection="1">
      <alignment horizontal="left" vertical="center"/>
      <protection hidden="1"/>
    </xf>
    <xf numFmtId="0" fontId="16" fillId="0" borderId="12" xfId="4" applyFont="1" applyBorder="1" applyAlignment="1" applyProtection="1">
      <alignment vertical="center"/>
      <protection hidden="1"/>
    </xf>
    <xf numFmtId="0" fontId="16" fillId="0" borderId="7" xfId="4" applyFont="1" applyBorder="1" applyAlignment="1" applyProtection="1">
      <alignment vertical="center"/>
      <protection hidden="1"/>
    </xf>
    <xf numFmtId="0" fontId="12" fillId="0" borderId="7" xfId="4" applyFont="1" applyBorder="1" applyAlignment="1" applyProtection="1">
      <alignment vertical="center"/>
      <protection hidden="1"/>
    </xf>
    <xf numFmtId="0" fontId="12" fillId="0" borderId="8" xfId="4" applyFont="1" applyBorder="1" applyAlignment="1" applyProtection="1">
      <alignment vertical="center"/>
      <protection hidden="1"/>
    </xf>
    <xf numFmtId="0" fontId="16" fillId="0" borderId="17" xfId="4" applyFont="1" applyBorder="1" applyAlignment="1" applyProtection="1">
      <alignment vertical="center"/>
      <protection hidden="1"/>
    </xf>
    <xf numFmtId="0" fontId="12" fillId="0" borderId="10" xfId="4" applyFont="1" applyBorder="1" applyAlignment="1" applyProtection="1">
      <alignment vertical="center"/>
      <protection hidden="1"/>
    </xf>
    <xf numFmtId="0" fontId="16" fillId="0" borderId="6" xfId="4" applyFont="1" applyBorder="1" applyAlignment="1" applyProtection="1">
      <alignment vertical="center"/>
      <protection hidden="1"/>
    </xf>
    <xf numFmtId="0" fontId="12" fillId="0" borderId="5" xfId="4" applyFont="1" applyBorder="1" applyAlignment="1" applyProtection="1">
      <alignment vertical="center"/>
      <protection hidden="1"/>
    </xf>
    <xf numFmtId="0" fontId="12" fillId="0" borderId="0" xfId="4" applyFont="1" applyAlignment="1" applyProtection="1">
      <alignment horizontal="center" vertical="center"/>
      <protection hidden="1"/>
    </xf>
    <xf numFmtId="1" fontId="16" fillId="0" borderId="14" xfId="4" applyNumberFormat="1" applyFont="1" applyBorder="1" applyAlignment="1" applyProtection="1">
      <alignment horizontal="center" vertical="center"/>
      <protection hidden="1"/>
    </xf>
    <xf numFmtId="2" fontId="16" fillId="4" borderId="14" xfId="4" applyNumberFormat="1" applyFont="1" applyFill="1" applyBorder="1" applyAlignment="1" applyProtection="1">
      <alignment horizontal="center" vertical="center"/>
      <protection hidden="1"/>
    </xf>
    <xf numFmtId="0" fontId="12" fillId="0" borderId="14" xfId="4" applyFont="1" applyBorder="1" applyAlignment="1" applyProtection="1">
      <alignment horizontal="center" vertical="center"/>
      <protection hidden="1"/>
    </xf>
    <xf numFmtId="0" fontId="12" fillId="0" borderId="14" xfId="4" applyFont="1" applyBorder="1" applyAlignment="1" applyProtection="1">
      <alignment horizontal="left" vertical="center"/>
      <protection hidden="1"/>
    </xf>
    <xf numFmtId="1" fontId="16" fillId="2" borderId="15" xfId="4" applyNumberFormat="1" applyFont="1" applyFill="1" applyBorder="1" applyProtection="1">
      <protection hidden="1"/>
    </xf>
    <xf numFmtId="3" fontId="16" fillId="2" borderId="15" xfId="4" applyNumberFormat="1" applyFont="1" applyFill="1" applyBorder="1" applyProtection="1">
      <protection hidden="1"/>
    </xf>
    <xf numFmtId="4" fontId="16" fillId="2" borderId="15" xfId="4" applyNumberFormat="1" applyFont="1" applyFill="1" applyBorder="1" applyProtection="1">
      <protection hidden="1"/>
    </xf>
    <xf numFmtId="0" fontId="16" fillId="2" borderId="15" xfId="4" applyNumberFormat="1" applyFont="1" applyFill="1" applyBorder="1" applyAlignment="1" applyProtection="1">
      <alignment horizontal="center" vertical="center"/>
      <protection hidden="1"/>
    </xf>
    <xf numFmtId="0" fontId="12" fillId="0" borderId="2" xfId="4" applyFont="1" applyBorder="1" applyAlignment="1" applyProtection="1">
      <alignment horizontal="left" vertical="center"/>
      <protection hidden="1"/>
    </xf>
    <xf numFmtId="0" fontId="12" fillId="0" borderId="3" xfId="4" applyFont="1" applyBorder="1" applyAlignment="1" applyProtection="1">
      <alignment horizontal="left" vertical="center"/>
      <protection hidden="1"/>
    </xf>
    <xf numFmtId="0" fontId="17" fillId="0" borderId="1" xfId="4" applyFont="1" applyBorder="1" applyAlignment="1" applyProtection="1">
      <alignment horizontal="left" vertical="center"/>
      <protection hidden="1"/>
    </xf>
    <xf numFmtId="0" fontId="12" fillId="0" borderId="0" xfId="4" applyFont="1" applyBorder="1" applyAlignment="1" applyProtection="1">
      <alignment horizontal="left" vertical="center"/>
      <protection hidden="1"/>
    </xf>
    <xf numFmtId="0" fontId="12" fillId="0" borderId="0" xfId="6" applyFont="1" applyBorder="1" applyAlignment="1" applyProtection="1">
      <alignment horizontal="center" vertical="center"/>
      <protection hidden="1"/>
    </xf>
    <xf numFmtId="0" fontId="18" fillId="0" borderId="14" xfId="8" applyNumberFormat="1" applyFont="1" applyBorder="1" applyAlignment="1" applyProtection="1">
      <alignment vertical="center"/>
      <protection hidden="1"/>
    </xf>
    <xf numFmtId="1" fontId="15" fillId="0" borderId="14" xfId="4" applyNumberFormat="1" applyFont="1" applyFill="1" applyBorder="1" applyAlignment="1" applyProtection="1">
      <alignment horizontal="center" vertical="center"/>
      <protection locked="0"/>
    </xf>
    <xf numFmtId="0" fontId="16" fillId="0" borderId="14" xfId="1" applyNumberFormat="1" applyFont="1" applyBorder="1" applyAlignment="1" applyProtection="1">
      <alignment horizontal="center" vertical="center"/>
      <protection hidden="1"/>
    </xf>
    <xf numFmtId="0" fontId="16" fillId="0" borderId="11" xfId="1" applyNumberFormat="1" applyFont="1" applyBorder="1" applyAlignment="1" applyProtection="1">
      <alignment horizontal="center" vertical="center"/>
      <protection hidden="1"/>
    </xf>
    <xf numFmtId="0" fontId="16" fillId="0" borderId="12" xfId="1" applyNumberFormat="1" applyFont="1" applyBorder="1" applyAlignment="1" applyProtection="1">
      <alignment horizontal="center" vertical="center"/>
      <protection hidden="1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0" fontId="12" fillId="0" borderId="4" xfId="1" applyNumberFormat="1" applyFont="1" applyBorder="1" applyAlignment="1" applyProtection="1">
      <alignment horizontal="center" vertical="center"/>
      <protection hidden="1"/>
    </xf>
    <xf numFmtId="2" fontId="15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Fill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2" fillId="0" borderId="14" xfId="0" applyFont="1" applyBorder="1" applyAlignment="1">
      <alignment horizontal="center"/>
    </xf>
    <xf numFmtId="0" fontId="16" fillId="6" borderId="14" xfId="1" applyNumberFormat="1" applyFont="1" applyFill="1" applyBorder="1" applyAlignment="1" applyProtection="1">
      <alignment horizontal="center" vertical="center"/>
      <protection hidden="1"/>
    </xf>
    <xf numFmtId="0" fontId="18" fillId="6" borderId="14" xfId="3" applyNumberFormat="1" applyFont="1" applyFill="1" applyBorder="1" applyAlignment="1" applyProtection="1">
      <alignment horizontal="center" vertical="center"/>
      <protection locked="0"/>
    </xf>
    <xf numFmtId="0" fontId="16" fillId="0" borderId="14" xfId="1" applyNumberFormat="1" applyFont="1" applyBorder="1" applyAlignment="1" applyProtection="1">
      <alignment horizontal="center" vertical="center"/>
      <protection hidden="1"/>
    </xf>
    <xf numFmtId="0" fontId="16" fillId="0" borderId="11" xfId="1" applyNumberFormat="1" applyFont="1" applyBorder="1" applyAlignment="1" applyProtection="1">
      <alignment horizontal="center" vertical="center"/>
      <protection hidden="1"/>
    </xf>
    <xf numFmtId="0" fontId="16" fillId="0" borderId="12" xfId="1" applyNumberFormat="1" applyFont="1" applyBorder="1" applyAlignment="1" applyProtection="1">
      <alignment horizontal="center" vertical="center"/>
      <protection hidden="1"/>
    </xf>
    <xf numFmtId="0" fontId="12" fillId="0" borderId="4" xfId="1" applyNumberFormat="1" applyFont="1" applyBorder="1" applyAlignment="1" applyProtection="1">
      <alignment horizontal="center" vertical="center"/>
      <protection hidden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7" borderId="14" xfId="0" applyFont="1" applyFill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left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Fill="1"/>
    <xf numFmtId="0" fontId="2" fillId="0" borderId="14" xfId="0" applyFont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1" fontId="2" fillId="0" borderId="14" xfId="4" applyNumberFormat="1" applyFont="1" applyBorder="1" applyAlignment="1" applyProtection="1">
      <alignment horizontal="center" vertical="center"/>
      <protection locked="0"/>
    </xf>
    <xf numFmtId="0" fontId="20" fillId="0" borderId="14" xfId="3" applyNumberFormat="1" applyFont="1" applyBorder="1" applyAlignment="1" applyProtection="1">
      <alignment horizontal="center" vertical="center"/>
      <protection locked="0"/>
    </xf>
    <xf numFmtId="0" fontId="2" fillId="0" borderId="14" xfId="4" applyFont="1" applyBorder="1" applyAlignment="1" applyProtection="1">
      <alignment horizontal="center" vertical="center"/>
      <protection hidden="1"/>
    </xf>
    <xf numFmtId="0" fontId="12" fillId="0" borderId="0" xfId="4" applyFont="1" applyAlignment="1" applyProtection="1">
      <alignment horizontal="center"/>
      <protection hidden="1"/>
    </xf>
    <xf numFmtId="0" fontId="12" fillId="0" borderId="2" xfId="4" applyFont="1" applyBorder="1" applyAlignment="1" applyProtection="1">
      <alignment horizontal="left" vertical="center"/>
      <protection hidden="1"/>
    </xf>
    <xf numFmtId="0" fontId="12" fillId="0" borderId="3" xfId="4" applyFont="1" applyBorder="1" applyAlignment="1" applyProtection="1">
      <alignment horizontal="left" vertical="center"/>
      <protection hidden="1"/>
    </xf>
    <xf numFmtId="0" fontId="12" fillId="0" borderId="2" xfId="4" applyFont="1" applyBorder="1" applyAlignment="1" applyProtection="1">
      <alignment vertical="center"/>
      <protection hidden="1"/>
    </xf>
    <xf numFmtId="0" fontId="12" fillId="0" borderId="14" xfId="4" applyFont="1" applyBorder="1" applyAlignment="1" applyProtection="1">
      <alignment horizontal="center" vertical="center"/>
      <protection hidden="1"/>
    </xf>
    <xf numFmtId="0" fontId="16" fillId="0" borderId="14" xfId="1" applyNumberFormat="1" applyFont="1" applyBorder="1" applyAlignment="1" applyProtection="1">
      <alignment horizontal="center" vertical="center"/>
      <protection hidden="1"/>
    </xf>
    <xf numFmtId="0" fontId="16" fillId="0" borderId="11" xfId="1" applyNumberFormat="1" applyFont="1" applyBorder="1" applyAlignment="1" applyProtection="1">
      <alignment horizontal="center" vertical="center"/>
      <protection hidden="1"/>
    </xf>
    <xf numFmtId="0" fontId="16" fillId="0" borderId="12" xfId="1" applyNumberFormat="1" applyFont="1" applyBorder="1" applyAlignment="1" applyProtection="1">
      <alignment horizontal="center" vertical="center"/>
      <protection hidden="1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0" fontId="12" fillId="0" borderId="4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6" fillId="0" borderId="14" xfId="3" applyNumberFormat="1" applyFont="1" applyBorder="1" applyAlignment="1" applyProtection="1">
      <alignment vertical="center"/>
      <protection hidden="1"/>
    </xf>
    <xf numFmtId="0" fontId="8" fillId="0" borderId="0" xfId="0" applyFont="1" applyAlignment="1"/>
    <xf numFmtId="0" fontId="7" fillId="0" borderId="0" xfId="0" applyFont="1" applyBorder="1" applyAlignment="1"/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0" fontId="2" fillId="0" borderId="14" xfId="3" applyNumberFormat="1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0" fillId="0" borderId="14" xfId="3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12" fillId="0" borderId="0" xfId="4" applyFont="1" applyAlignment="1" applyProtection="1">
      <alignment horizontal="center"/>
      <protection hidden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4" fontId="0" fillId="0" borderId="0" xfId="0" applyNumberFormat="1" applyAlignment="1">
      <alignment horizontal="center"/>
    </xf>
    <xf numFmtId="0" fontId="16" fillId="0" borderId="14" xfId="1" applyNumberFormat="1" applyFont="1" applyBorder="1" applyAlignment="1" applyProtection="1">
      <alignment horizontal="center" vertical="center"/>
      <protection hidden="1"/>
    </xf>
    <xf numFmtId="0" fontId="16" fillId="0" borderId="11" xfId="1" applyNumberFormat="1" applyFont="1" applyBorder="1" applyAlignment="1" applyProtection="1">
      <alignment horizontal="center" vertical="center"/>
      <protection hidden="1"/>
    </xf>
    <xf numFmtId="0" fontId="16" fillId="0" borderId="12" xfId="1" applyNumberFormat="1" applyFont="1" applyBorder="1" applyAlignment="1" applyProtection="1">
      <alignment horizontal="center" vertical="center"/>
      <protection hidden="1"/>
    </xf>
    <xf numFmtId="0" fontId="12" fillId="0" borderId="4" xfId="1" applyNumberFormat="1" applyFont="1" applyBorder="1" applyAlignment="1" applyProtection="1">
      <alignment horizontal="center" vertical="center"/>
      <protection hidden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9" fillId="0" borderId="14" xfId="3" applyNumberFormat="1" applyFont="1" applyBorder="1" applyAlignment="1" applyProtection="1">
      <alignment vertical="center"/>
      <protection hidden="1"/>
    </xf>
    <xf numFmtId="0" fontId="30" fillId="0" borderId="14" xfId="3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5" fillId="0" borderId="14" xfId="0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49" fontId="0" fillId="0" borderId="0" xfId="0" applyNumberFormat="1" applyFont="1"/>
    <xf numFmtId="0" fontId="6" fillId="0" borderId="0" xfId="0" applyFont="1"/>
    <xf numFmtId="2" fontId="0" fillId="0" borderId="0" xfId="0" applyNumberFormat="1" applyFill="1"/>
    <xf numFmtId="0" fontId="1" fillId="0" borderId="14" xfId="3" applyNumberFormat="1" applyFont="1" applyBorder="1" applyAlignment="1" applyProtection="1">
      <alignment vertical="center"/>
      <protection hidden="1"/>
    </xf>
    <xf numFmtId="0" fontId="16" fillId="0" borderId="9" xfId="1" applyNumberFormat="1" applyFont="1" applyFill="1" applyBorder="1" applyAlignment="1" applyProtection="1">
      <alignment horizontal="center" vertical="center"/>
      <protection hidden="1"/>
    </xf>
    <xf numFmtId="0" fontId="16" fillId="0" borderId="14" xfId="1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>
      <alignment horizontal="center"/>
    </xf>
    <xf numFmtId="0" fontId="10" fillId="0" borderId="0" xfId="1" applyNumberFormat="1" applyFont="1" applyAlignment="1" applyProtection="1">
      <alignment horizontal="center"/>
      <protection hidden="1"/>
    </xf>
    <xf numFmtId="0" fontId="12" fillId="0" borderId="0" xfId="2" applyNumberFormat="1" applyFont="1" applyBorder="1" applyAlignment="1" applyProtection="1">
      <alignment horizontal="center"/>
      <protection hidden="1"/>
    </xf>
    <xf numFmtId="0" fontId="13" fillId="0" borderId="0" xfId="1" applyNumberFormat="1" applyFont="1" applyAlignment="1" applyProtection="1">
      <protection hidden="1"/>
    </xf>
    <xf numFmtId="0" fontId="14" fillId="0" borderId="1" xfId="1" applyNumberFormat="1" applyFont="1" applyBorder="1" applyAlignment="1" applyProtection="1">
      <protection hidden="1"/>
    </xf>
    <xf numFmtId="0" fontId="14" fillId="0" borderId="2" xfId="1" applyNumberFormat="1" applyFont="1" applyBorder="1" applyAlignment="1" applyProtection="1">
      <protection hidden="1"/>
    </xf>
    <xf numFmtId="0" fontId="12" fillId="0" borderId="4" xfId="1" applyNumberFormat="1" applyFont="1" applyBorder="1" applyAlignment="1" applyProtection="1">
      <protection hidden="1"/>
    </xf>
    <xf numFmtId="0" fontId="12" fillId="0" borderId="5" xfId="1" applyNumberFormat="1" applyFont="1" applyBorder="1" applyAlignment="1" applyProtection="1">
      <protection hidden="1"/>
    </xf>
    <xf numFmtId="0" fontId="12" fillId="0" borderId="0" xfId="1" applyNumberFormat="1" applyFont="1" applyAlignment="1" applyProtection="1">
      <protection hidden="1"/>
    </xf>
    <xf numFmtId="0" fontId="12" fillId="0" borderId="0" xfId="1" applyNumberFormat="1" applyFont="1" applyBorder="1" applyAlignment="1" applyProtection="1">
      <protection hidden="1"/>
    </xf>
    <xf numFmtId="0" fontId="13" fillId="0" borderId="0" xfId="1" applyNumberFormat="1" applyFont="1" applyBorder="1" applyAlignment="1" applyProtection="1">
      <protection hidden="1"/>
    </xf>
    <xf numFmtId="0" fontId="13" fillId="0" borderId="0" xfId="1" applyNumberFormat="1" applyFont="1" applyAlignment="1" applyProtection="1">
      <alignment horizontal="center"/>
      <protection hidden="1"/>
    </xf>
    <xf numFmtId="0" fontId="16" fillId="0" borderId="9" xfId="1" applyNumberFormat="1" applyFont="1" applyBorder="1" applyAlignment="1" applyProtection="1">
      <alignment horizontal="center"/>
      <protection hidden="1"/>
    </xf>
    <xf numFmtId="0" fontId="16" fillId="0" borderId="14" xfId="1" applyNumberFormat="1" applyFont="1" applyBorder="1" applyAlignment="1" applyProtection="1">
      <alignment horizontal="center"/>
      <protection hidden="1"/>
    </xf>
    <xf numFmtId="0" fontId="15" fillId="0" borderId="14" xfId="1" applyNumberFormat="1" applyFont="1" applyBorder="1" applyAlignment="1" applyProtection="1">
      <alignment horizontal="left"/>
      <protection hidden="1"/>
    </xf>
    <xf numFmtId="0" fontId="16" fillId="0" borderId="14" xfId="1" applyNumberFormat="1" applyFont="1" applyBorder="1" applyAlignment="1" applyProtection="1">
      <alignment horizontal="left"/>
      <protection hidden="1"/>
    </xf>
    <xf numFmtId="0" fontId="12" fillId="0" borderId="0" xfId="1" applyNumberFormat="1" applyFont="1" applyAlignment="1" applyProtection="1">
      <alignment horizontal="center"/>
      <protection hidden="1"/>
    </xf>
    <xf numFmtId="0" fontId="15" fillId="0" borderId="11" xfId="1" applyNumberFormat="1" applyFont="1" applyBorder="1" applyAlignment="1" applyProtection="1">
      <alignment horizontal="center"/>
      <protection hidden="1"/>
    </xf>
    <xf numFmtId="0" fontId="1" fillId="0" borderId="14" xfId="3" applyNumberFormat="1" applyFont="1" applyBorder="1" applyAlignment="1" applyProtection="1">
      <protection hidden="1"/>
    </xf>
    <xf numFmtId="0" fontId="26" fillId="0" borderId="14" xfId="3" applyNumberFormat="1" applyFont="1" applyBorder="1" applyAlignment="1" applyProtection="1">
      <protection hidden="1"/>
    </xf>
    <xf numFmtId="1" fontId="15" fillId="0" borderId="14" xfId="1" applyNumberFormat="1" applyFont="1" applyBorder="1" applyAlignment="1" applyProtection="1">
      <alignment horizontal="center"/>
      <protection hidden="1"/>
    </xf>
    <xf numFmtId="0" fontId="15" fillId="0" borderId="14" xfId="1" applyNumberFormat="1" applyFont="1" applyBorder="1" applyAlignment="1" applyProtection="1">
      <alignment horizontal="center"/>
      <protection hidden="1"/>
    </xf>
    <xf numFmtId="2" fontId="15" fillId="0" borderId="14" xfId="1" applyNumberFormat="1" applyFont="1" applyBorder="1" applyAlignment="1" applyProtection="1">
      <alignment horizontal="center"/>
      <protection hidden="1"/>
    </xf>
    <xf numFmtId="0" fontId="16" fillId="0" borderId="0" xfId="1" applyNumberFormat="1" applyFont="1" applyFill="1" applyAlignment="1" applyProtection="1">
      <alignment horizontal="center"/>
      <protection hidden="1"/>
    </xf>
    <xf numFmtId="0" fontId="16" fillId="0" borderId="0" xfId="1" applyNumberFormat="1" applyFont="1" applyAlignment="1" applyProtection="1">
      <alignment horizontal="center"/>
      <protection hidden="1"/>
    </xf>
    <xf numFmtId="0" fontId="32" fillId="0" borderId="14" xfId="3" applyNumberFormat="1" applyFont="1" applyBorder="1" applyAlignment="1" applyProtection="1">
      <protection hidden="1"/>
    </xf>
    <xf numFmtId="0" fontId="20" fillId="0" borderId="14" xfId="3" applyNumberFormat="1" applyFont="1" applyBorder="1" applyAlignment="1" applyProtection="1">
      <alignment horizontal="center"/>
      <protection locked="0"/>
    </xf>
    <xf numFmtId="0" fontId="16" fillId="0" borderId="0" xfId="1" applyNumberFormat="1" applyFont="1" applyAlignment="1" applyProtection="1">
      <protection hidden="1"/>
    </xf>
    <xf numFmtId="0" fontId="12" fillId="0" borderId="0" xfId="1" applyNumberFormat="1" applyFont="1" applyAlignment="1" applyProtection="1">
      <alignment horizontal="left"/>
      <protection hidden="1"/>
    </xf>
    <xf numFmtId="2" fontId="12" fillId="0" borderId="0" xfId="1" applyNumberFormat="1" applyFont="1" applyAlignment="1" applyProtection="1">
      <alignment horizontal="center"/>
      <protection hidden="1"/>
    </xf>
    <xf numFmtId="0" fontId="16" fillId="0" borderId="0" xfId="1" applyNumberFormat="1" applyFont="1" applyBorder="1" applyAlignment="1" applyProtection="1">
      <protection hidden="1"/>
    </xf>
    <xf numFmtId="0" fontId="15" fillId="0" borderId="12" xfId="1" applyNumberFormat="1" applyFont="1" applyBorder="1" applyAlignment="1" applyProtection="1">
      <alignment horizontal="center"/>
      <protection hidden="1"/>
    </xf>
    <xf numFmtId="0" fontId="16" fillId="0" borderId="6" xfId="1" applyNumberFormat="1" applyFont="1" applyBorder="1" applyAlignment="1" applyProtection="1">
      <protection hidden="1"/>
    </xf>
    <xf numFmtId="0" fontId="16" fillId="0" borderId="4" xfId="1" applyNumberFormat="1" applyFont="1" applyBorder="1" applyAlignment="1" applyProtection="1">
      <protection hidden="1"/>
    </xf>
    <xf numFmtId="0" fontId="12" fillId="0" borderId="4" xfId="1" applyNumberFormat="1" applyFont="1" applyBorder="1" applyAlignment="1" applyProtection="1">
      <alignment horizontal="center"/>
      <protection hidden="1"/>
    </xf>
    <xf numFmtId="2" fontId="12" fillId="0" borderId="5" xfId="1" applyNumberFormat="1" applyFont="1" applyBorder="1" applyAlignment="1" applyProtection="1">
      <alignment horizontal="center"/>
      <protection hidden="1"/>
    </xf>
    <xf numFmtId="0" fontId="16" fillId="0" borderId="12" xfId="1" applyNumberFormat="1" applyFont="1" applyBorder="1" applyAlignment="1" applyProtection="1">
      <protection hidden="1"/>
    </xf>
    <xf numFmtId="0" fontId="16" fillId="0" borderId="7" xfId="1" applyNumberFormat="1" applyFont="1" applyBorder="1" applyAlignment="1" applyProtection="1">
      <protection hidden="1"/>
    </xf>
    <xf numFmtId="0" fontId="12" fillId="0" borderId="7" xfId="1" applyNumberFormat="1" applyFont="1" applyBorder="1" applyAlignment="1" applyProtection="1">
      <protection hidden="1"/>
    </xf>
    <xf numFmtId="0" fontId="12" fillId="0" borderId="7" xfId="1" applyNumberFormat="1" applyFont="1" applyBorder="1" applyAlignment="1" applyProtection="1">
      <alignment horizontal="center"/>
      <protection hidden="1"/>
    </xf>
    <xf numFmtId="2" fontId="12" fillId="0" borderId="8" xfId="1" applyNumberFormat="1" applyFont="1" applyBorder="1" applyAlignment="1" applyProtection="1">
      <alignment horizontal="center"/>
      <protection hidden="1"/>
    </xf>
    <xf numFmtId="2" fontId="16" fillId="0" borderId="14" xfId="1" applyNumberFormat="1" applyFont="1" applyBorder="1" applyAlignment="1" applyProtection="1">
      <alignment horizontal="center"/>
      <protection hidden="1"/>
    </xf>
    <xf numFmtId="0" fontId="16" fillId="0" borderId="11" xfId="1" applyNumberFormat="1" applyFont="1" applyBorder="1" applyAlignment="1" applyProtection="1">
      <alignment horizontal="center"/>
      <protection hidden="1"/>
    </xf>
    <xf numFmtId="0" fontId="19" fillId="0" borderId="14" xfId="3" applyNumberFormat="1" applyFont="1" applyBorder="1" applyAlignment="1" applyProtection="1">
      <alignment horizontal="center"/>
      <protection hidden="1"/>
    </xf>
    <xf numFmtId="0" fontId="19" fillId="0" borderId="14" xfId="3" applyNumberFormat="1" applyFont="1" applyBorder="1" applyAlignment="1" applyProtection="1">
      <protection hidden="1"/>
    </xf>
    <xf numFmtId="0" fontId="16" fillId="0" borderId="12" xfId="1" applyNumberFormat="1" applyFont="1" applyBorder="1" applyAlignment="1" applyProtection="1">
      <alignment horizontal="center"/>
      <protection hidden="1"/>
    </xf>
    <xf numFmtId="0" fontId="12" fillId="2" borderId="15" xfId="1" applyNumberFormat="1" applyFont="1" applyFill="1" applyBorder="1" applyAlignment="1" applyProtection="1">
      <alignment horizontal="center"/>
      <protection hidden="1"/>
    </xf>
    <xf numFmtId="0" fontId="12" fillId="2" borderId="15" xfId="1" applyNumberFormat="1" applyFont="1" applyFill="1" applyBorder="1" applyAlignment="1" applyProtection="1">
      <protection hidden="1"/>
    </xf>
    <xf numFmtId="0" fontId="17" fillId="2" borderId="15" xfId="1" applyNumberFormat="1" applyFont="1" applyFill="1" applyBorder="1" applyAlignment="1" applyProtection="1">
      <alignment horizontal="center"/>
      <protection hidden="1"/>
    </xf>
    <xf numFmtId="0" fontId="17" fillId="2" borderId="15" xfId="1" applyNumberFormat="1" applyFont="1" applyFill="1" applyBorder="1" applyAlignment="1" applyProtection="1">
      <protection hidden="1"/>
    </xf>
    <xf numFmtId="0" fontId="17" fillId="3" borderId="15" xfId="1" applyNumberFormat="1" applyFont="1" applyFill="1" applyBorder="1" applyAlignment="1" applyProtection="1">
      <alignment horizontal="center"/>
      <protection hidden="1"/>
    </xf>
    <xf numFmtId="0" fontId="17" fillId="3" borderId="15" xfId="1" applyNumberFormat="1" applyFont="1" applyFill="1" applyBorder="1" applyAlignment="1" applyProtection="1">
      <protection hidden="1"/>
    </xf>
    <xf numFmtId="2" fontId="15" fillId="0" borderId="14" xfId="1" applyNumberFormat="1" applyFont="1" applyFill="1" applyBorder="1" applyAlignment="1" applyProtection="1">
      <alignment horizontal="center"/>
      <protection hidden="1"/>
    </xf>
    <xf numFmtId="0" fontId="33" fillId="0" borderId="14" xfId="1" applyNumberFormat="1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49" fontId="0" fillId="0" borderId="0" xfId="0" applyNumberFormat="1" applyFont="1" applyBorder="1"/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0" fontId="15" fillId="0" borderId="14" xfId="1" applyNumberFormat="1" applyFont="1" applyBorder="1" applyAlignment="1" applyProtection="1">
      <alignment horizontal="center"/>
      <protection hidden="1"/>
    </xf>
    <xf numFmtId="166" fontId="15" fillId="0" borderId="1" xfId="1" applyNumberFormat="1" applyFont="1" applyBorder="1" applyAlignment="1" applyProtection="1">
      <alignment horizontal="center" vertical="center"/>
      <protection hidden="1"/>
    </xf>
    <xf numFmtId="166" fontId="15" fillId="0" borderId="3" xfId="1" applyNumberFormat="1" applyFont="1" applyBorder="1" applyAlignment="1" applyProtection="1">
      <alignment horizontal="center" vertical="center"/>
      <protection hidden="1"/>
    </xf>
    <xf numFmtId="0" fontId="18" fillId="0" borderId="1" xfId="3" applyNumberFormat="1" applyFont="1" applyBorder="1" applyAlignment="1" applyProtection="1">
      <alignment horizontal="left" vertical="center"/>
      <protection hidden="1"/>
    </xf>
    <xf numFmtId="0" fontId="18" fillId="0" borderId="2" xfId="3" applyNumberFormat="1" applyFont="1" applyBorder="1" applyAlignment="1" applyProtection="1">
      <alignment horizontal="left" vertical="center"/>
      <protection hidden="1"/>
    </xf>
    <xf numFmtId="0" fontId="18" fillId="0" borderId="3" xfId="3" applyNumberFormat="1" applyFont="1" applyBorder="1" applyAlignment="1" applyProtection="1">
      <alignment horizontal="left" vertical="center"/>
      <protection hidden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Border="1" applyAlignment="1" applyProtection="1">
      <alignment horizontal="left" vertical="center"/>
      <protection hidden="1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2" fontId="15" fillId="0" borderId="14" xfId="4" applyNumberFormat="1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>
      <alignment horizontal="center"/>
    </xf>
    <xf numFmtId="0" fontId="10" fillId="0" borderId="1" xfId="4" applyFont="1" applyBorder="1" applyAlignment="1" applyProtection="1">
      <alignment horizontal="center" vertical="center"/>
      <protection hidden="1"/>
    </xf>
    <xf numFmtId="0" fontId="10" fillId="0" borderId="3" xfId="4" applyFont="1" applyBorder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2" fillId="0" borderId="3" xfId="1" applyNumberFormat="1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hidden="1"/>
    </xf>
    <xf numFmtId="2" fontId="12" fillId="0" borderId="1" xfId="4" applyNumberFormat="1" applyFont="1" applyBorder="1" applyAlignment="1" applyProtection="1">
      <alignment horizontal="center" vertical="center"/>
      <protection locked="0"/>
    </xf>
    <xf numFmtId="2" fontId="12" fillId="0" borderId="2" xfId="4" applyNumberFormat="1" applyFont="1" applyBorder="1" applyAlignment="1" applyProtection="1">
      <alignment horizontal="center" vertical="center"/>
      <protection locked="0"/>
    </xf>
    <xf numFmtId="2" fontId="12" fillId="0" borderId="3" xfId="4" applyNumberFormat="1" applyFont="1" applyBorder="1" applyAlignment="1" applyProtection="1">
      <alignment horizontal="center" vertical="center"/>
      <protection locked="0"/>
    </xf>
    <xf numFmtId="0" fontId="12" fillId="0" borderId="14" xfId="4" applyFont="1" applyBorder="1" applyAlignment="1" applyProtection="1">
      <alignment horizontal="center" vertical="center"/>
      <protection hidden="1"/>
    </xf>
    <xf numFmtId="0" fontId="12" fillId="0" borderId="1" xfId="5" applyNumberFormat="1" applyFont="1" applyBorder="1" applyAlignment="1" applyProtection="1">
      <alignment horizontal="center" vertical="center"/>
      <protection hidden="1"/>
    </xf>
    <xf numFmtId="0" fontId="12" fillId="0" borderId="3" xfId="5" applyNumberFormat="1" applyFont="1" applyBorder="1" applyAlignment="1" applyProtection="1">
      <alignment horizontal="center" vertical="center"/>
      <protection hidden="1"/>
    </xf>
    <xf numFmtId="0" fontId="12" fillId="0" borderId="1" xfId="4" applyFont="1" applyBorder="1" applyAlignment="1" applyProtection="1">
      <alignment horizontal="center" vertical="center"/>
      <protection hidden="1"/>
    </xf>
    <xf numFmtId="0" fontId="12" fillId="0" borderId="2" xfId="4" applyFont="1" applyBorder="1" applyAlignment="1" applyProtection="1">
      <alignment horizontal="center" vertical="center"/>
      <protection hidden="1"/>
    </xf>
    <xf numFmtId="0" fontId="12" fillId="0" borderId="3" xfId="4" applyFont="1" applyBorder="1" applyAlignment="1" applyProtection="1">
      <alignment horizontal="center" vertical="center"/>
      <protection hidden="1"/>
    </xf>
    <xf numFmtId="167" fontId="12" fillId="0" borderId="1" xfId="6" applyNumberFormat="1" applyFont="1" applyBorder="1" applyAlignment="1" applyProtection="1">
      <alignment horizontal="center" vertical="center"/>
      <protection hidden="1"/>
    </xf>
    <xf numFmtId="167" fontId="12" fillId="0" borderId="2" xfId="6" applyNumberFormat="1" applyFont="1" applyBorder="1" applyAlignment="1" applyProtection="1">
      <alignment horizontal="center" vertical="center"/>
      <protection hidden="1"/>
    </xf>
    <xf numFmtId="167" fontId="12" fillId="0" borderId="3" xfId="6" applyNumberFormat="1" applyFont="1" applyBorder="1" applyAlignment="1" applyProtection="1">
      <alignment horizontal="center" vertical="center"/>
      <protection hidden="1"/>
    </xf>
    <xf numFmtId="0" fontId="17" fillId="0" borderId="9" xfId="4" applyFont="1" applyBorder="1" applyAlignment="1" applyProtection="1">
      <alignment horizontal="center" vertical="center" textRotation="90" wrapText="1"/>
      <protection hidden="1"/>
    </xf>
    <xf numFmtId="0" fontId="12" fillId="0" borderId="11" xfId="4" applyFont="1" applyBorder="1" applyAlignment="1" applyProtection="1">
      <alignment vertical="center"/>
      <protection hidden="1"/>
    </xf>
    <xf numFmtId="0" fontId="17" fillId="0" borderId="13" xfId="4" applyFont="1" applyBorder="1" applyAlignment="1" applyProtection="1">
      <alignment horizontal="center" vertical="center" textRotation="90" wrapText="1"/>
      <protection hidden="1"/>
    </xf>
    <xf numFmtId="0" fontId="17" fillId="0" borderId="11" xfId="4" applyFont="1" applyBorder="1" applyAlignment="1" applyProtection="1">
      <alignment horizontal="center" vertical="center" textRotation="90" wrapText="1"/>
      <protection hidden="1"/>
    </xf>
    <xf numFmtId="0" fontId="17" fillId="0" borderId="1" xfId="4" applyFont="1" applyFill="1" applyBorder="1" applyAlignment="1" applyProtection="1">
      <alignment horizontal="center" vertical="center"/>
      <protection hidden="1"/>
    </xf>
    <xf numFmtId="0" fontId="17" fillId="0" borderId="3" xfId="4" applyFont="1" applyFill="1" applyBorder="1" applyAlignment="1" applyProtection="1">
      <alignment vertical="center"/>
      <protection hidden="1"/>
    </xf>
    <xf numFmtId="2" fontId="16" fillId="0" borderId="1" xfId="4" applyNumberFormat="1" applyFont="1" applyFill="1" applyBorder="1" applyAlignment="1" applyProtection="1">
      <alignment horizontal="center" vertical="center"/>
      <protection locked="0"/>
    </xf>
    <xf numFmtId="2" fontId="16" fillId="0" borderId="3" xfId="4" applyNumberFormat="1" applyFont="1" applyFill="1" applyBorder="1" applyAlignment="1" applyProtection="1">
      <alignment horizontal="center" vertical="center"/>
      <protection locked="0"/>
    </xf>
    <xf numFmtId="2" fontId="1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4" applyFont="1" applyFill="1" applyBorder="1" applyAlignment="1" applyProtection="1">
      <alignment horizontal="center" vertical="center"/>
      <protection hidden="1"/>
    </xf>
    <xf numFmtId="0" fontId="17" fillId="0" borderId="12" xfId="4" applyFont="1" applyFill="1" applyBorder="1" applyAlignment="1" applyProtection="1">
      <alignment horizontal="center" vertical="center"/>
      <protection hidden="1"/>
    </xf>
    <xf numFmtId="0" fontId="17" fillId="0" borderId="8" xfId="4" applyFont="1" applyFill="1" applyBorder="1" applyAlignment="1" applyProtection="1">
      <alignment vertical="center"/>
      <protection hidden="1"/>
    </xf>
    <xf numFmtId="2" fontId="16" fillId="0" borderId="1" xfId="4" applyNumberFormat="1" applyFont="1" applyFill="1" applyBorder="1" applyAlignment="1" applyProtection="1">
      <alignment horizontal="center" vertical="center"/>
      <protection hidden="1"/>
    </xf>
    <xf numFmtId="2" fontId="16" fillId="0" borderId="2" xfId="4" applyNumberFormat="1" applyFont="1" applyFill="1" applyBorder="1" applyAlignment="1" applyProtection="1">
      <alignment horizontal="center" vertical="center"/>
      <protection hidden="1"/>
    </xf>
    <xf numFmtId="2" fontId="16" fillId="0" borderId="2" xfId="4" applyNumberFormat="1" applyFont="1" applyFill="1" applyBorder="1" applyAlignment="1" applyProtection="1">
      <alignment horizontal="center" vertical="center"/>
      <protection locked="0"/>
    </xf>
    <xf numFmtId="0" fontId="16" fillId="0" borderId="1" xfId="4" applyFont="1" applyFill="1" applyBorder="1" applyAlignment="1" applyProtection="1">
      <alignment horizontal="center" vertical="center"/>
      <protection locked="0"/>
    </xf>
    <xf numFmtId="0" fontId="16" fillId="0" borderId="3" xfId="4" applyFont="1" applyFill="1" applyBorder="1" applyAlignment="1" applyProtection="1">
      <alignment horizontal="center" vertical="center"/>
      <protection locked="0"/>
    </xf>
    <xf numFmtId="166" fontId="15" fillId="0" borderId="1" xfId="4" applyNumberFormat="1" applyFont="1" applyFill="1" applyBorder="1" applyAlignment="1" applyProtection="1">
      <alignment horizontal="center" vertical="center"/>
      <protection locked="0"/>
    </xf>
    <xf numFmtId="166" fontId="15" fillId="0" borderId="3" xfId="4" applyNumberFormat="1" applyFont="1" applyFill="1" applyBorder="1" applyAlignment="1" applyProtection="1">
      <alignment horizontal="center" vertical="center"/>
      <protection locked="0"/>
    </xf>
    <xf numFmtId="0" fontId="16" fillId="5" borderId="1" xfId="4" applyFont="1" applyFill="1" applyBorder="1" applyAlignment="1" applyProtection="1">
      <alignment horizontal="center" vertical="center"/>
      <protection hidden="1"/>
    </xf>
    <xf numFmtId="0" fontId="16" fillId="5" borderId="3" xfId="4" applyFont="1" applyFill="1" applyBorder="1" applyAlignment="1" applyProtection="1">
      <alignment horizontal="center" vertical="center"/>
      <protection hidden="1"/>
    </xf>
    <xf numFmtId="2" fontId="15" fillId="0" borderId="1" xfId="4" applyNumberFormat="1" applyFont="1" applyBorder="1" applyAlignment="1" applyProtection="1">
      <alignment horizontal="center" vertical="center"/>
      <protection hidden="1"/>
    </xf>
    <xf numFmtId="2" fontId="15" fillId="0" borderId="3" xfId="4" applyNumberFormat="1" applyFont="1" applyBorder="1" applyAlignment="1" applyProtection="1">
      <alignment horizontal="center" vertical="center"/>
      <protection hidden="1"/>
    </xf>
    <xf numFmtId="0" fontId="15" fillId="0" borderId="1" xfId="4" applyFont="1" applyFill="1" applyBorder="1" applyAlignment="1" applyProtection="1">
      <alignment horizontal="center" vertical="center"/>
      <protection hidden="1"/>
    </xf>
    <xf numFmtId="0" fontId="15" fillId="0" borderId="3" xfId="4" applyFont="1" applyFill="1" applyBorder="1" applyAlignment="1" applyProtection="1">
      <alignment horizontal="center" vertical="center"/>
      <protection hidden="1"/>
    </xf>
    <xf numFmtId="0" fontId="15" fillId="0" borderId="1" xfId="4" applyFont="1" applyBorder="1" applyAlignment="1" applyProtection="1">
      <alignment horizontal="center" vertical="center"/>
      <protection hidden="1"/>
    </xf>
    <xf numFmtId="0" fontId="15" fillId="0" borderId="3" xfId="4" applyFont="1" applyBorder="1" applyAlignment="1" applyProtection="1">
      <alignment horizontal="center" vertical="center"/>
      <protection hidden="1"/>
    </xf>
    <xf numFmtId="0" fontId="15" fillId="0" borderId="1" xfId="4" applyFont="1" applyBorder="1" applyAlignment="1" applyProtection="1">
      <alignment horizontal="left" vertical="center"/>
      <protection hidden="1"/>
    </xf>
    <xf numFmtId="0" fontId="15" fillId="0" borderId="2" xfId="4" applyFont="1" applyBorder="1" applyAlignment="1" applyProtection="1">
      <alignment horizontal="left" vertical="center"/>
      <protection hidden="1"/>
    </xf>
    <xf numFmtId="0" fontId="15" fillId="0" borderId="3" xfId="4" applyFont="1" applyBorder="1" applyAlignment="1" applyProtection="1">
      <alignment horizontal="left" vertical="center"/>
      <protection hidden="1"/>
    </xf>
    <xf numFmtId="0" fontId="12" fillId="0" borderId="2" xfId="4" applyFont="1" applyBorder="1" applyAlignment="1" applyProtection="1">
      <alignment vertical="center"/>
      <protection hidden="1"/>
    </xf>
    <xf numFmtId="0" fontId="12" fillId="0" borderId="3" xfId="4" applyFont="1" applyBorder="1" applyAlignment="1" applyProtection="1">
      <alignment vertical="center"/>
      <protection hidden="1"/>
    </xf>
    <xf numFmtId="0" fontId="16" fillId="0" borderId="1" xfId="4" applyFont="1" applyBorder="1" applyAlignment="1" applyProtection="1">
      <alignment horizontal="center" vertical="center"/>
      <protection hidden="1"/>
    </xf>
    <xf numFmtId="0" fontId="16" fillId="0" borderId="3" xfId="4" applyFont="1" applyBorder="1" applyAlignment="1" applyProtection="1">
      <alignment horizontal="center" vertical="center"/>
      <protection hidden="1"/>
    </xf>
    <xf numFmtId="0" fontId="16" fillId="0" borderId="2" xfId="4" applyFont="1" applyFill="1" applyBorder="1" applyAlignment="1" applyProtection="1">
      <alignment horizontal="center" vertical="center"/>
      <protection hidden="1"/>
    </xf>
    <xf numFmtId="0" fontId="22" fillId="0" borderId="1" xfId="4" applyFont="1" applyBorder="1" applyAlignment="1" applyProtection="1">
      <alignment horizontal="right" vertical="center"/>
      <protection hidden="1"/>
    </xf>
    <xf numFmtId="0" fontId="22" fillId="0" borderId="2" xfId="4" applyFont="1" applyBorder="1" applyAlignment="1" applyProtection="1">
      <alignment horizontal="right" vertical="center"/>
      <protection hidden="1"/>
    </xf>
    <xf numFmtId="0" fontId="22" fillId="0" borderId="3" xfId="4" applyFont="1" applyBorder="1" applyAlignment="1" applyProtection="1">
      <alignment horizontal="right" vertical="center"/>
      <protection hidden="1"/>
    </xf>
    <xf numFmtId="168" fontId="12" fillId="0" borderId="1" xfId="4" applyNumberFormat="1" applyFont="1" applyBorder="1" applyAlignment="1" applyProtection="1">
      <alignment horizontal="center" vertical="center"/>
      <protection hidden="1"/>
    </xf>
    <xf numFmtId="168" fontId="12" fillId="0" borderId="2" xfId="4" applyNumberFormat="1" applyFont="1" applyBorder="1" applyAlignment="1" applyProtection="1">
      <alignment horizontal="center" vertical="center"/>
      <protection hidden="1"/>
    </xf>
    <xf numFmtId="168" fontId="12" fillId="0" borderId="4" xfId="4" applyNumberFormat="1" applyFont="1" applyBorder="1" applyAlignment="1" applyProtection="1">
      <alignment horizontal="center" vertical="center"/>
      <protection hidden="1"/>
    </xf>
    <xf numFmtId="168" fontId="12" fillId="0" borderId="5" xfId="4" applyNumberFormat="1" applyFont="1" applyBorder="1" applyAlignment="1" applyProtection="1">
      <alignment horizontal="center" vertical="center"/>
      <protection hidden="1"/>
    </xf>
    <xf numFmtId="20" fontId="12" fillId="0" borderId="1" xfId="4" applyNumberFormat="1" applyFont="1" applyBorder="1" applyAlignment="1" applyProtection="1">
      <alignment horizontal="center" vertical="center"/>
      <protection hidden="1"/>
    </xf>
    <xf numFmtId="20" fontId="12" fillId="0" borderId="2" xfId="4" applyNumberFormat="1" applyFont="1" applyBorder="1" applyAlignment="1" applyProtection="1">
      <alignment horizontal="center" vertical="center"/>
      <protection hidden="1"/>
    </xf>
    <xf numFmtId="20" fontId="12" fillId="0" borderId="3" xfId="4" applyNumberFormat="1" applyFont="1" applyBorder="1" applyAlignment="1" applyProtection="1">
      <alignment horizontal="center" vertical="center"/>
      <protection hidden="1"/>
    </xf>
    <xf numFmtId="0" fontId="16" fillId="0" borderId="1" xfId="4" applyFont="1" applyFill="1" applyBorder="1" applyAlignment="1" applyProtection="1">
      <alignment horizontal="center" vertical="center"/>
      <protection hidden="1"/>
    </xf>
    <xf numFmtId="0" fontId="15" fillId="0" borderId="2" xfId="4" applyFont="1" applyBorder="1" applyAlignment="1" applyProtection="1">
      <alignment horizontal="center" vertical="center"/>
      <protection hidden="1"/>
    </xf>
    <xf numFmtId="0" fontId="16" fillId="0" borderId="6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16" fillId="0" borderId="12" xfId="4" applyFont="1" applyBorder="1" applyAlignment="1" applyProtection="1">
      <alignment horizontal="center" vertical="center" wrapText="1"/>
      <protection hidden="1"/>
    </xf>
    <xf numFmtId="0" fontId="16" fillId="0" borderId="8" xfId="4" applyFont="1" applyBorder="1" applyAlignment="1" applyProtection="1">
      <alignment horizontal="center" vertical="center" wrapText="1"/>
      <protection hidden="1"/>
    </xf>
    <xf numFmtId="0" fontId="16" fillId="0" borderId="12" xfId="4" applyFont="1" applyFill="1" applyBorder="1" applyAlignment="1" applyProtection="1">
      <alignment horizontal="center" vertical="center"/>
      <protection hidden="1"/>
    </xf>
    <xf numFmtId="0" fontId="12" fillId="0" borderId="8" xfId="4" applyFont="1" applyFill="1" applyBorder="1" applyAlignment="1" applyProtection="1">
      <alignment vertical="center"/>
      <protection hidden="1"/>
    </xf>
    <xf numFmtId="0" fontId="16" fillId="0" borderId="3" xfId="4" applyFont="1" applyFill="1" applyBorder="1" applyAlignment="1" applyProtection="1">
      <alignment horizontal="center" vertical="center"/>
      <protection hidden="1"/>
    </xf>
    <xf numFmtId="166" fontId="15" fillId="0" borderId="1" xfId="4" applyNumberFormat="1" applyFont="1" applyFill="1" applyBorder="1" applyAlignment="1" applyProtection="1">
      <alignment horizontal="right" vertical="center"/>
      <protection hidden="1"/>
    </xf>
    <xf numFmtId="166" fontId="15" fillId="0" borderId="3" xfId="4" applyNumberFormat="1" applyFont="1" applyFill="1" applyBorder="1" applyAlignment="1" applyProtection="1">
      <alignment horizontal="right" vertical="center"/>
      <protection hidden="1"/>
    </xf>
    <xf numFmtId="0" fontId="12" fillId="0" borderId="3" xfId="4" applyFont="1" applyFill="1" applyBorder="1" applyAlignment="1" applyProtection="1">
      <alignment vertical="center"/>
      <protection hidden="1"/>
    </xf>
    <xf numFmtId="2" fontId="12" fillId="0" borderId="1" xfId="4" applyNumberFormat="1" applyFont="1" applyBorder="1" applyAlignment="1" applyProtection="1">
      <alignment horizontal="right" vertical="center"/>
      <protection hidden="1"/>
    </xf>
    <xf numFmtId="2" fontId="12" fillId="0" borderId="3" xfId="4" applyNumberFormat="1" applyFont="1" applyBorder="1" applyAlignment="1" applyProtection="1">
      <alignment horizontal="right" vertical="center"/>
      <protection hidden="1"/>
    </xf>
    <xf numFmtId="0" fontId="12" fillId="0" borderId="1" xfId="4" applyFont="1" applyFill="1" applyBorder="1" applyAlignment="1" applyProtection="1">
      <alignment horizontal="center" vertical="center"/>
      <protection hidden="1"/>
    </xf>
    <xf numFmtId="0" fontId="12" fillId="0" borderId="3" xfId="4" applyFont="1" applyFill="1" applyBorder="1" applyAlignment="1" applyProtection="1">
      <alignment horizontal="center" vertical="center"/>
      <protection hidden="1"/>
    </xf>
    <xf numFmtId="0" fontId="12" fillId="0" borderId="1" xfId="4" applyFont="1" applyBorder="1" applyAlignment="1" applyProtection="1">
      <alignment horizontal="left" vertical="center"/>
      <protection hidden="1"/>
    </xf>
    <xf numFmtId="0" fontId="12" fillId="0" borderId="2" xfId="4" applyFont="1" applyBorder="1" applyAlignment="1" applyProtection="1">
      <alignment horizontal="left" vertical="center"/>
      <protection hidden="1"/>
    </xf>
    <xf numFmtId="0" fontId="12" fillId="0" borderId="3" xfId="4" applyFont="1" applyBorder="1" applyAlignment="1" applyProtection="1">
      <alignment horizontal="left" vertical="center"/>
      <protection hidden="1"/>
    </xf>
    <xf numFmtId="166" fontId="16" fillId="2" borderId="19" xfId="4" applyNumberFormat="1" applyFont="1" applyFill="1" applyBorder="1" applyAlignment="1" applyProtection="1">
      <alignment horizontal="center"/>
      <protection hidden="1"/>
    </xf>
    <xf numFmtId="166" fontId="16" fillId="2" borderId="20" xfId="4" applyNumberFormat="1" applyFont="1" applyFill="1" applyBorder="1" applyAlignment="1" applyProtection="1">
      <alignment horizontal="center"/>
      <protection hidden="1"/>
    </xf>
    <xf numFmtId="169" fontId="16" fillId="2" borderId="19" xfId="4" applyNumberFormat="1" applyFont="1" applyFill="1" applyBorder="1" applyAlignment="1" applyProtection="1">
      <alignment horizontal="center"/>
      <protection hidden="1"/>
    </xf>
    <xf numFmtId="169" fontId="16" fillId="2" borderId="20" xfId="4" applyNumberFormat="1" applyFont="1" applyFill="1" applyBorder="1" applyAlignment="1" applyProtection="1">
      <alignment horizontal="center"/>
      <protection hidden="1"/>
    </xf>
    <xf numFmtId="1" fontId="16" fillId="2" borderId="19" xfId="4" applyNumberFormat="1" applyFont="1" applyFill="1" applyBorder="1" applyAlignment="1" applyProtection="1">
      <alignment horizontal="center"/>
      <protection hidden="1"/>
    </xf>
    <xf numFmtId="1" fontId="16" fillId="2" borderId="20" xfId="4" applyNumberFormat="1" applyFont="1" applyFill="1" applyBorder="1" applyAlignment="1" applyProtection="1">
      <alignment horizontal="center"/>
      <protection hidden="1"/>
    </xf>
    <xf numFmtId="0" fontId="12" fillId="0" borderId="0" xfId="4" applyFont="1" applyAlignment="1" applyProtection="1">
      <alignment horizontal="center"/>
      <protection hidden="1"/>
    </xf>
    <xf numFmtId="0" fontId="12" fillId="0" borderId="18" xfId="4" applyFont="1" applyBorder="1" applyAlignment="1" applyProtection="1">
      <alignment horizontal="center"/>
      <protection hidden="1"/>
    </xf>
    <xf numFmtId="0" fontId="15" fillId="0" borderId="13" xfId="4" applyFont="1" applyBorder="1" applyAlignment="1" applyProtection="1">
      <alignment horizontal="center" vertical="center" textRotation="90" wrapText="1"/>
      <protection hidden="1"/>
    </xf>
    <xf numFmtId="0" fontId="15" fillId="0" borderId="11" xfId="4" applyFont="1" applyBorder="1" applyAlignment="1" applyProtection="1">
      <alignment horizontal="center" vertical="center" textRotation="90" wrapText="1"/>
      <protection hidden="1"/>
    </xf>
    <xf numFmtId="2" fontId="16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Border="1" applyAlignment="1" applyProtection="1">
      <alignment horizontal="center" vertical="center"/>
      <protection hidden="1"/>
    </xf>
    <xf numFmtId="0" fontId="16" fillId="0" borderId="2" xfId="1" applyNumberFormat="1" applyFont="1" applyBorder="1" applyAlignment="1" applyProtection="1">
      <alignment horizontal="center" vertical="center"/>
      <protection hidden="1"/>
    </xf>
    <xf numFmtId="0" fontId="16" fillId="0" borderId="3" xfId="1" applyNumberFormat="1" applyFont="1" applyBorder="1" applyAlignment="1" applyProtection="1">
      <alignment horizontal="center" vertical="center"/>
      <protection hidden="1"/>
    </xf>
    <xf numFmtId="0" fontId="19" fillId="0" borderId="1" xfId="3" applyNumberFormat="1" applyFont="1" applyBorder="1" applyAlignment="1" applyProtection="1">
      <alignment horizontal="left" vertical="center"/>
      <protection hidden="1"/>
    </xf>
    <xf numFmtId="0" fontId="19" fillId="0" borderId="2" xfId="3" applyNumberFormat="1" applyFont="1" applyBorder="1" applyAlignment="1" applyProtection="1">
      <alignment horizontal="left" vertical="center"/>
      <protection hidden="1"/>
    </xf>
    <xf numFmtId="0" fontId="19" fillId="0" borderId="3" xfId="3" applyNumberFormat="1" applyFont="1" applyBorder="1" applyAlignment="1" applyProtection="1">
      <alignment horizontal="left" vertical="center"/>
      <protection hidden="1"/>
    </xf>
    <xf numFmtId="0" fontId="19" fillId="0" borderId="1" xfId="3" applyNumberFormat="1" applyFont="1" applyBorder="1" applyAlignment="1" applyProtection="1">
      <alignment horizontal="center" vertical="center"/>
      <protection hidden="1"/>
    </xf>
    <xf numFmtId="0" fontId="19" fillId="0" borderId="2" xfId="3" applyNumberFormat="1" applyFont="1" applyBorder="1" applyAlignment="1" applyProtection="1">
      <alignment horizontal="center" vertical="center"/>
      <protection hidden="1"/>
    </xf>
    <xf numFmtId="0" fontId="19" fillId="0" borderId="3" xfId="3" applyNumberFormat="1" applyFont="1" applyBorder="1" applyAlignment="1" applyProtection="1">
      <alignment horizontal="center" vertical="center"/>
      <protection hidden="1"/>
    </xf>
    <xf numFmtId="0" fontId="16" fillId="0" borderId="1" xfId="1" applyNumberFormat="1" applyFont="1" applyFill="1" applyBorder="1" applyAlignment="1" applyProtection="1">
      <alignment horizontal="center" vertical="center"/>
      <protection hidden="1"/>
    </xf>
    <xf numFmtId="0" fontId="16" fillId="0" borderId="3" xfId="1" applyNumberFormat="1" applyFont="1" applyFill="1" applyBorder="1" applyAlignment="1" applyProtection="1">
      <alignment horizontal="center" vertical="center"/>
      <protection hidden="1"/>
    </xf>
    <xf numFmtId="0" fontId="12" fillId="0" borderId="14" xfId="1" applyNumberFormat="1" applyFont="1" applyBorder="1" applyAlignment="1" applyProtection="1">
      <alignment horizontal="center" vertical="center"/>
      <protection hidden="1"/>
    </xf>
    <xf numFmtId="0" fontId="12" fillId="0" borderId="14" xfId="1" quotePrefix="1" applyNumberFormat="1" applyFont="1" applyBorder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hidden="1"/>
    </xf>
    <xf numFmtId="0" fontId="12" fillId="0" borderId="2" xfId="1" quotePrefix="1" applyNumberFormat="1" applyFont="1" applyBorder="1" applyAlignment="1" applyProtection="1">
      <alignment horizontal="center" vertical="center"/>
      <protection hidden="1"/>
    </xf>
    <xf numFmtId="0" fontId="12" fillId="0" borderId="3" xfId="1" quotePrefix="1" applyNumberFormat="1" applyFont="1" applyBorder="1" applyAlignment="1" applyProtection="1">
      <alignment horizontal="center" vertical="center"/>
      <protection hidden="1"/>
    </xf>
    <xf numFmtId="0" fontId="16" fillId="0" borderId="14" xfId="1" applyNumberFormat="1" applyFont="1" applyBorder="1" applyAlignment="1" applyProtection="1">
      <alignment horizontal="center" vertical="center"/>
      <protection hidden="1"/>
    </xf>
    <xf numFmtId="0" fontId="16" fillId="0" borderId="2" xfId="1" applyNumberFormat="1" applyFont="1" applyFill="1" applyBorder="1" applyAlignment="1" applyProtection="1">
      <alignment horizontal="center" vertical="center"/>
      <protection hidden="1"/>
    </xf>
    <xf numFmtId="0" fontId="17" fillId="0" borderId="9" xfId="1" applyNumberFormat="1" applyFont="1" applyBorder="1" applyAlignment="1" applyProtection="1">
      <alignment horizontal="center" vertical="center" textRotation="90" wrapText="1"/>
      <protection hidden="1"/>
    </xf>
    <xf numFmtId="0" fontId="17" fillId="0" borderId="11" xfId="1" applyNumberFormat="1" applyFont="1" applyBorder="1" applyAlignment="1" applyProtection="1">
      <alignment horizontal="center" vertical="center" textRotation="90" wrapText="1"/>
      <protection hidden="1"/>
    </xf>
    <xf numFmtId="0" fontId="16" fillId="0" borderId="8" xfId="1" applyNumberFormat="1" applyFont="1" applyBorder="1" applyAlignment="1" applyProtection="1">
      <alignment horizontal="center" vertical="center"/>
      <protection hidden="1"/>
    </xf>
    <xf numFmtId="0" fontId="16" fillId="0" borderId="11" xfId="1" applyNumberFormat="1" applyFont="1" applyBorder="1" applyAlignment="1" applyProtection="1">
      <alignment horizontal="center" vertical="center"/>
      <protection hidden="1"/>
    </xf>
    <xf numFmtId="0" fontId="17" fillId="0" borderId="14" xfId="1" applyNumberFormat="1" applyFont="1" applyBorder="1" applyAlignment="1" applyProtection="1">
      <alignment horizontal="center" vertical="center" textRotation="90" wrapText="1"/>
      <protection hidden="1"/>
    </xf>
    <xf numFmtId="0" fontId="16" fillId="0" borderId="12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3" xfId="1" applyNumberFormat="1" applyFont="1" applyBorder="1" applyAlignment="1" applyProtection="1">
      <alignment horizontal="center" vertical="center"/>
      <protection hidden="1"/>
    </xf>
    <xf numFmtId="0" fontId="12" fillId="0" borderId="3" xfId="1" applyNumberFormat="1" applyFont="1" applyBorder="1" applyAlignment="1" applyProtection="1">
      <alignment horizontal="center" vertical="center"/>
      <protection hidden="1"/>
    </xf>
    <xf numFmtId="0" fontId="10" fillId="0" borderId="2" xfId="1" applyNumberFormat="1" applyFont="1" applyBorder="1" applyAlignment="1" applyProtection="1">
      <alignment horizontal="center" vertical="center"/>
      <protection hidden="1"/>
    </xf>
    <xf numFmtId="20" fontId="12" fillId="0" borderId="1" xfId="1" applyNumberFormat="1" applyFont="1" applyBorder="1" applyAlignment="1" applyProtection="1">
      <alignment horizontal="center" vertical="center"/>
      <protection hidden="1"/>
    </xf>
    <xf numFmtId="20" fontId="12" fillId="0" borderId="3" xfId="1" applyNumberFormat="1" applyFont="1" applyBorder="1" applyAlignment="1" applyProtection="1">
      <alignment horizontal="center" vertical="center"/>
      <protection hidden="1"/>
    </xf>
    <xf numFmtId="0" fontId="1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1" xfId="1" applyNumberFormat="1" applyFont="1" applyBorder="1" applyAlignment="1" applyProtection="1">
      <alignment horizontal="left" vertical="center"/>
      <protection hidden="1"/>
    </xf>
    <xf numFmtId="0" fontId="14" fillId="0" borderId="2" xfId="1" applyNumberFormat="1" applyFont="1" applyBorder="1" applyAlignment="1" applyProtection="1">
      <alignment horizontal="left" vertical="center"/>
      <protection hidden="1"/>
    </xf>
    <xf numFmtId="0" fontId="14" fillId="0" borderId="3" xfId="1" applyNumberFormat="1" applyFont="1" applyBorder="1" applyAlignment="1" applyProtection="1">
      <alignment horizontal="left" vertical="center"/>
      <protection hidden="1"/>
    </xf>
    <xf numFmtId="0" fontId="12" fillId="0" borderId="4" xfId="1" applyNumberFormat="1" applyFont="1" applyBorder="1" applyAlignment="1" applyProtection="1">
      <alignment horizontal="center" vertical="center"/>
      <protection hidden="1"/>
    </xf>
    <xf numFmtId="0" fontId="12" fillId="0" borderId="5" xfId="1" applyNumberFormat="1" applyFont="1" applyBorder="1" applyAlignment="1" applyProtection="1">
      <alignment horizontal="center" vertical="center"/>
      <protection hidden="1"/>
    </xf>
    <xf numFmtId="0" fontId="10" fillId="0" borderId="6" xfId="1" applyNumberFormat="1" applyFont="1" applyBorder="1" applyAlignment="1" applyProtection="1">
      <alignment horizontal="center" vertical="center"/>
      <protection hidden="1"/>
    </xf>
    <xf numFmtId="0" fontId="10" fillId="0" borderId="4" xfId="1" applyNumberFormat="1" applyFont="1" applyBorder="1" applyAlignment="1" applyProtection="1">
      <alignment horizontal="center" vertical="center"/>
      <protection hidden="1"/>
    </xf>
    <xf numFmtId="0" fontId="10" fillId="0" borderId="5" xfId="1" applyNumberFormat="1" applyFont="1" applyBorder="1" applyAlignment="1" applyProtection="1">
      <alignment horizontal="center" vertical="center"/>
      <protection hidden="1"/>
    </xf>
    <xf numFmtId="165" fontId="12" fillId="0" borderId="1" xfId="1" applyNumberFormat="1" applyFont="1" applyBorder="1" applyAlignment="1" applyProtection="1">
      <alignment horizontal="center" vertical="center"/>
      <protection hidden="1"/>
    </xf>
    <xf numFmtId="165" fontId="12" fillId="0" borderId="2" xfId="1" applyNumberFormat="1" applyFont="1" applyBorder="1" applyAlignment="1" applyProtection="1">
      <alignment horizontal="center" vertical="center"/>
      <protection hidden="1"/>
    </xf>
    <xf numFmtId="165" fontId="12" fillId="0" borderId="3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right" vertical="center"/>
      <protection hidden="1"/>
    </xf>
    <xf numFmtId="0" fontId="10" fillId="0" borderId="3" xfId="1" applyNumberFormat="1" applyFont="1" applyBorder="1" applyAlignment="1" applyProtection="1">
      <alignment horizontal="right" vertical="center"/>
      <protection hidden="1"/>
    </xf>
    <xf numFmtId="166" fontId="15" fillId="0" borderId="1" xfId="1" applyNumberFormat="1" applyFont="1" applyBorder="1" applyAlignment="1" applyProtection="1">
      <alignment horizontal="center" vertical="center"/>
      <protection hidden="1"/>
    </xf>
    <xf numFmtId="166" fontId="15" fillId="0" borderId="3" xfId="1" applyNumberFormat="1" applyFont="1" applyBorder="1" applyAlignment="1" applyProtection="1">
      <alignment horizontal="center" vertical="center"/>
      <protection hidden="1"/>
    </xf>
    <xf numFmtId="0" fontId="18" fillId="0" borderId="1" xfId="3" applyNumberFormat="1" applyFont="1" applyBorder="1" applyAlignment="1" applyProtection="1">
      <alignment horizontal="left" vertical="center"/>
      <protection hidden="1"/>
    </xf>
    <xf numFmtId="0" fontId="18" fillId="0" borderId="2" xfId="3" applyNumberFormat="1" applyFont="1" applyBorder="1" applyAlignment="1" applyProtection="1">
      <alignment horizontal="left" vertical="center"/>
      <protection hidden="1"/>
    </xf>
    <xf numFmtId="0" fontId="18" fillId="0" borderId="3" xfId="3" applyNumberFormat="1" applyFont="1" applyBorder="1" applyAlignment="1" applyProtection="1">
      <alignment horizontal="left" vertical="center"/>
      <protection hidden="1"/>
    </xf>
    <xf numFmtId="0" fontId="15" fillId="0" borderId="14" xfId="1" applyNumberFormat="1" applyFont="1" applyBorder="1" applyAlignment="1" applyProtection="1">
      <alignment horizontal="center" vertical="center"/>
      <protection hidden="1"/>
    </xf>
    <xf numFmtId="0" fontId="15" fillId="0" borderId="1" xfId="1" applyNumberFormat="1" applyFont="1" applyBorder="1" applyAlignment="1" applyProtection="1">
      <alignment horizontal="center" vertical="center"/>
      <protection hidden="1"/>
    </xf>
    <xf numFmtId="0" fontId="15" fillId="0" borderId="2" xfId="1" applyNumberFormat="1" applyFont="1" applyBorder="1" applyAlignment="1" applyProtection="1">
      <alignment horizontal="center" vertical="center"/>
      <protection hidden="1"/>
    </xf>
    <xf numFmtId="0" fontId="15" fillId="0" borderId="3" xfId="1" applyNumberFormat="1" applyFont="1" applyBorder="1" applyAlignment="1" applyProtection="1">
      <alignment horizontal="center" vertical="center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2" xfId="1" applyNumberFormat="1" applyFont="1" applyFill="1" applyBorder="1" applyAlignment="1" applyProtection="1">
      <alignment horizontal="center" vertical="center"/>
      <protection hidden="1"/>
    </xf>
    <xf numFmtId="0" fontId="15" fillId="0" borderId="3" xfId="1" applyNumberFormat="1" applyFont="1" applyFill="1" applyBorder="1" applyAlignment="1" applyProtection="1">
      <alignment horizontal="center" vertical="center"/>
      <protection hidden="1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2" fontId="15" fillId="0" borderId="3" xfId="1" applyNumberFormat="1" applyFont="1" applyFill="1" applyBorder="1" applyAlignment="1" applyProtection="1">
      <alignment horizontal="center" vertical="center"/>
      <protection locked="0"/>
    </xf>
    <xf numFmtId="2" fontId="15" fillId="0" borderId="1" xfId="1" applyNumberFormat="1" applyFont="1" applyBorder="1" applyAlignment="1" applyProtection="1">
      <alignment horizontal="center" vertical="center"/>
      <protection hidden="1"/>
    </xf>
    <xf numFmtId="2" fontId="15" fillId="0" borderId="3" xfId="1" applyNumberFormat="1" applyFont="1" applyBorder="1" applyAlignment="1" applyProtection="1">
      <alignment horizontal="center" vertical="center"/>
      <protection hidden="1"/>
    </xf>
    <xf numFmtId="2" fontId="16" fillId="0" borderId="13" xfId="1" applyNumberFormat="1" applyFont="1" applyBorder="1" applyAlignment="1" applyProtection="1">
      <alignment horizontal="center" vertical="center" textRotation="90" wrapText="1"/>
      <protection hidden="1"/>
    </xf>
    <xf numFmtId="2" fontId="16" fillId="0" borderId="11" xfId="1" applyNumberFormat="1" applyFont="1" applyBorder="1" applyAlignment="1" applyProtection="1">
      <alignment horizontal="center" vertical="center" textRotation="90" wrapText="1"/>
      <protection hidden="1"/>
    </xf>
    <xf numFmtId="0" fontId="16" fillId="0" borderId="13" xfId="1" applyNumberFormat="1" applyFont="1" applyBorder="1" applyAlignment="1" applyProtection="1">
      <alignment horizontal="center" vertical="center" textRotation="90" wrapText="1"/>
      <protection hidden="1"/>
    </xf>
    <xf numFmtId="0" fontId="16" fillId="0" borderId="11" xfId="1" applyNumberFormat="1" applyFont="1" applyBorder="1" applyAlignment="1" applyProtection="1">
      <alignment horizontal="center" vertical="center" textRotation="90" wrapText="1"/>
      <protection hidden="1"/>
    </xf>
    <xf numFmtId="0" fontId="12" fillId="0" borderId="1" xfId="1" applyNumberFormat="1" applyFont="1" applyBorder="1" applyAlignment="1" applyProtection="1">
      <alignment horizontal="left" vertical="center"/>
      <protection hidden="1"/>
    </xf>
    <xf numFmtId="0" fontId="12" fillId="0" borderId="2" xfId="1" applyNumberFormat="1" applyFont="1" applyBorder="1" applyAlignment="1" applyProtection="1">
      <alignment horizontal="left" vertical="center"/>
      <protection hidden="1"/>
    </xf>
    <xf numFmtId="0" fontId="12" fillId="0" borderId="3" xfId="1" applyNumberFormat="1" applyFont="1" applyBorder="1" applyAlignment="1" applyProtection="1">
      <alignment horizontal="left" vertical="center"/>
      <protection hidden="1"/>
    </xf>
    <xf numFmtId="0" fontId="14" fillId="0" borderId="1" xfId="1" applyNumberFormat="1" applyFont="1" applyBorder="1" applyAlignment="1" applyProtection="1">
      <alignment horizontal="center" vertical="center"/>
      <protection hidden="1"/>
    </xf>
    <xf numFmtId="0" fontId="14" fillId="0" borderId="2" xfId="1" applyNumberFormat="1" applyFont="1" applyBorder="1" applyAlignment="1" applyProtection="1">
      <alignment horizontal="center" vertical="center"/>
      <protection hidden="1"/>
    </xf>
    <xf numFmtId="0" fontId="14" fillId="0" borderId="3" xfId="1" applyNumberFormat="1" applyFont="1" applyBorder="1" applyAlignment="1" applyProtection="1">
      <alignment horizontal="center" vertical="center"/>
      <protection hidden="1"/>
    </xf>
    <xf numFmtId="0" fontId="15" fillId="0" borderId="4" xfId="1" applyNumberFormat="1" applyFont="1" applyBorder="1" applyAlignment="1" applyProtection="1">
      <alignment horizontal="center" vertical="center"/>
      <protection hidden="1"/>
    </xf>
    <xf numFmtId="0" fontId="15" fillId="0" borderId="5" xfId="1" applyNumberFormat="1" applyFont="1" applyBorder="1" applyAlignment="1" applyProtection="1">
      <alignment horizontal="center" vertical="center"/>
      <protection hidden="1"/>
    </xf>
    <xf numFmtId="165" fontId="12" fillId="0" borderId="7" xfId="1" applyNumberFormat="1" applyFont="1" applyBorder="1" applyAlignment="1" applyProtection="1">
      <alignment horizontal="center" vertical="center"/>
      <protection hidden="1"/>
    </xf>
    <xf numFmtId="165" fontId="12" fillId="0" borderId="8" xfId="1" applyNumberFormat="1" applyFont="1" applyBorder="1" applyAlignment="1" applyProtection="1">
      <alignment horizontal="center" vertical="center"/>
      <protection hidden="1"/>
    </xf>
    <xf numFmtId="0" fontId="1" fillId="0" borderId="1" xfId="3" applyNumberFormat="1" applyFont="1" applyBorder="1" applyAlignment="1" applyProtection="1">
      <alignment vertical="center"/>
      <protection hidden="1"/>
    </xf>
    <xf numFmtId="0" fontId="18" fillId="0" borderId="2" xfId="3" applyNumberFormat="1" applyFont="1" applyBorder="1" applyAlignment="1" applyProtection="1">
      <alignment vertical="center"/>
      <protection hidden="1"/>
    </xf>
    <xf numFmtId="0" fontId="18" fillId="0" borderId="3" xfId="3" applyNumberFormat="1" applyFont="1" applyBorder="1" applyAlignment="1" applyProtection="1">
      <alignment vertical="center"/>
      <protection hidden="1"/>
    </xf>
    <xf numFmtId="0" fontId="1" fillId="0" borderId="1" xfId="3" applyNumberFormat="1" applyFont="1" applyBorder="1" applyAlignment="1" applyProtection="1">
      <alignment horizontal="left" vertical="center"/>
      <protection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1" xfId="3" applyNumberFormat="1" applyFont="1" applyBorder="1" applyAlignment="1" applyProtection="1">
      <alignment vertical="center"/>
      <protection hidden="1"/>
    </xf>
    <xf numFmtId="0" fontId="1" fillId="0" borderId="2" xfId="3" applyNumberFormat="1" applyFont="1" applyBorder="1" applyAlignment="1" applyProtection="1">
      <alignment vertical="center"/>
      <protection hidden="1"/>
    </xf>
    <xf numFmtId="0" fontId="1" fillId="0" borderId="3" xfId="3" applyNumberFormat="1" applyFont="1" applyBorder="1" applyAlignment="1" applyProtection="1">
      <alignment vertical="center"/>
      <protection hidden="1"/>
    </xf>
    <xf numFmtId="0" fontId="27" fillId="0" borderId="11" xfId="1" applyNumberFormat="1" applyFont="1" applyBorder="1" applyAlignment="1" applyProtection="1">
      <alignment horizontal="center" vertical="center" textRotation="90" wrapText="1"/>
      <protection hidden="1"/>
    </xf>
    <xf numFmtId="0" fontId="27" fillId="0" borderId="14" xfId="1" applyNumberFormat="1" applyFont="1" applyBorder="1" applyAlignment="1" applyProtection="1">
      <alignment horizontal="center" vertical="center" textRotation="90" wrapText="1"/>
      <protection hidden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1" xfId="1" applyNumberFormat="1" applyFont="1" applyBorder="1" applyAlignment="1" applyProtection="1">
      <alignment horizontal="center"/>
      <protection hidden="1"/>
    </xf>
    <xf numFmtId="0" fontId="16" fillId="0" borderId="2" xfId="1" applyNumberFormat="1" applyFont="1" applyBorder="1" applyAlignment="1" applyProtection="1">
      <alignment horizontal="center"/>
      <protection hidden="1"/>
    </xf>
    <xf numFmtId="0" fontId="16" fillId="0" borderId="3" xfId="1" applyNumberFormat="1" applyFont="1" applyBorder="1" applyAlignment="1" applyProtection="1">
      <alignment horizontal="center"/>
      <protection hidden="1"/>
    </xf>
    <xf numFmtId="0" fontId="19" fillId="0" borderId="1" xfId="3" applyNumberFormat="1" applyFont="1" applyBorder="1" applyAlignment="1" applyProtection="1">
      <alignment horizontal="left"/>
      <protection hidden="1"/>
    </xf>
    <xf numFmtId="0" fontId="19" fillId="0" borderId="2" xfId="3" applyNumberFormat="1" applyFont="1" applyBorder="1" applyAlignment="1" applyProtection="1">
      <alignment horizontal="left"/>
      <protection hidden="1"/>
    </xf>
    <xf numFmtId="0" fontId="19" fillId="0" borderId="3" xfId="3" applyNumberFormat="1" applyFont="1" applyBorder="1" applyAlignment="1" applyProtection="1">
      <alignment horizontal="left"/>
      <protection hidden="1"/>
    </xf>
    <xf numFmtId="0" fontId="19" fillId="0" borderId="1" xfId="3" applyNumberFormat="1" applyFont="1" applyBorder="1" applyAlignment="1" applyProtection="1">
      <alignment horizontal="center"/>
      <protection hidden="1"/>
    </xf>
    <xf numFmtId="0" fontId="19" fillId="0" borderId="2" xfId="3" applyNumberFormat="1" applyFont="1" applyBorder="1" applyAlignment="1" applyProtection="1">
      <alignment horizontal="center"/>
      <protection hidden="1"/>
    </xf>
    <xf numFmtId="0" fontId="19" fillId="0" borderId="3" xfId="3" applyNumberFormat="1" applyFont="1" applyBorder="1" applyAlignment="1" applyProtection="1">
      <alignment horizontal="center"/>
      <protection hidden="1"/>
    </xf>
    <xf numFmtId="0" fontId="16" fillId="0" borderId="1" xfId="1" applyNumberFormat="1" applyFont="1" applyFill="1" applyBorder="1" applyAlignment="1" applyProtection="1">
      <alignment horizontal="center"/>
      <protection hidden="1"/>
    </xf>
    <xf numFmtId="0" fontId="16" fillId="0" borderId="3" xfId="1" applyNumberFormat="1" applyFont="1" applyFill="1" applyBorder="1" applyAlignment="1" applyProtection="1">
      <alignment horizontal="center"/>
      <protection hidden="1"/>
    </xf>
    <xf numFmtId="0" fontId="12" fillId="0" borderId="14" xfId="1" applyNumberFormat="1" applyFont="1" applyBorder="1" applyAlignment="1" applyProtection="1">
      <alignment horizontal="center"/>
      <protection hidden="1"/>
    </xf>
    <xf numFmtId="0" fontId="12" fillId="0" borderId="14" xfId="1" quotePrefix="1" applyNumberFormat="1" applyFont="1" applyBorder="1" applyAlignment="1" applyProtection="1">
      <alignment horizontal="center"/>
      <protection hidden="1"/>
    </xf>
    <xf numFmtId="0" fontId="12" fillId="0" borderId="1" xfId="1" applyNumberFormat="1" applyFont="1" applyBorder="1" applyAlignment="1" applyProtection="1">
      <alignment horizontal="center"/>
      <protection hidden="1"/>
    </xf>
    <xf numFmtId="0" fontId="12" fillId="0" borderId="2" xfId="1" quotePrefix="1" applyNumberFormat="1" applyFont="1" applyBorder="1" applyAlignment="1" applyProtection="1">
      <alignment horizontal="center"/>
      <protection hidden="1"/>
    </xf>
    <xf numFmtId="0" fontId="12" fillId="0" borderId="3" xfId="1" quotePrefix="1" applyNumberFormat="1" applyFont="1" applyBorder="1" applyAlignment="1" applyProtection="1">
      <alignment horizontal="center"/>
      <protection hidden="1"/>
    </xf>
    <xf numFmtId="0" fontId="16" fillId="0" borderId="14" xfId="1" applyNumberFormat="1" applyFont="1" applyBorder="1" applyAlignment="1" applyProtection="1">
      <alignment horizontal="center"/>
      <protection hidden="1"/>
    </xf>
    <xf numFmtId="0" fontId="16" fillId="0" borderId="2" xfId="1" applyNumberFormat="1" applyFont="1" applyFill="1" applyBorder="1" applyAlignment="1" applyProtection="1">
      <alignment horizontal="center"/>
      <protection hidden="1"/>
    </xf>
    <xf numFmtId="0" fontId="17" fillId="0" borderId="9" xfId="1" applyNumberFormat="1" applyFont="1" applyBorder="1" applyAlignment="1" applyProtection="1">
      <alignment horizontal="center" textRotation="90" wrapText="1"/>
      <protection hidden="1"/>
    </xf>
    <xf numFmtId="0" fontId="17" fillId="0" borderId="11" xfId="1" applyNumberFormat="1" applyFont="1" applyBorder="1" applyAlignment="1" applyProtection="1">
      <alignment horizontal="center" textRotation="90" wrapText="1"/>
      <protection hidden="1"/>
    </xf>
    <xf numFmtId="0" fontId="16" fillId="0" borderId="8" xfId="1" applyNumberFormat="1" applyFont="1" applyBorder="1" applyAlignment="1" applyProtection="1">
      <alignment horizontal="center"/>
      <protection hidden="1"/>
    </xf>
    <xf numFmtId="0" fontId="16" fillId="0" borderId="11" xfId="1" applyNumberFormat="1" applyFont="1" applyBorder="1" applyAlignment="1" applyProtection="1">
      <alignment horizontal="center"/>
      <protection hidden="1"/>
    </xf>
    <xf numFmtId="0" fontId="17" fillId="0" borderId="14" xfId="1" applyNumberFormat="1" applyFont="1" applyBorder="1" applyAlignment="1" applyProtection="1">
      <alignment horizontal="center" textRotation="90" wrapText="1"/>
      <protection hidden="1"/>
    </xf>
    <xf numFmtId="0" fontId="16" fillId="0" borderId="12" xfId="1" applyNumberFormat="1" applyFont="1" applyBorder="1" applyAlignment="1" applyProtection="1">
      <alignment horizontal="center"/>
      <protection hidden="1"/>
    </xf>
    <xf numFmtId="0" fontId="10" fillId="0" borderId="1" xfId="1" applyNumberFormat="1" applyFont="1" applyBorder="1" applyAlignment="1" applyProtection="1">
      <alignment horizontal="center"/>
      <protection hidden="1"/>
    </xf>
    <xf numFmtId="0" fontId="10" fillId="0" borderId="3" xfId="1" applyNumberFormat="1" applyFont="1" applyBorder="1" applyAlignment="1" applyProtection="1">
      <alignment horizontal="center"/>
      <protection hidden="1"/>
    </xf>
    <xf numFmtId="0" fontId="12" fillId="0" borderId="3" xfId="1" applyNumberFormat="1" applyFont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horizontal="center"/>
      <protection hidden="1"/>
    </xf>
    <xf numFmtId="20" fontId="12" fillId="0" borderId="1" xfId="1" applyNumberFormat="1" applyFont="1" applyBorder="1" applyAlignment="1" applyProtection="1">
      <alignment horizontal="center"/>
      <protection hidden="1"/>
    </xf>
    <xf numFmtId="20" fontId="12" fillId="0" borderId="3" xfId="1" applyNumberFormat="1" applyFont="1" applyBorder="1" applyAlignment="1" applyProtection="1">
      <alignment horizontal="center"/>
      <protection hidden="1"/>
    </xf>
    <xf numFmtId="0" fontId="12" fillId="0" borderId="2" xfId="1" applyNumberFormat="1" applyFont="1" applyBorder="1" applyAlignment="1" applyProtection="1">
      <alignment horizontal="center"/>
      <protection hidden="1"/>
    </xf>
    <xf numFmtId="0" fontId="14" fillId="0" borderId="1" xfId="1" applyNumberFormat="1" applyFont="1" applyBorder="1" applyAlignment="1" applyProtection="1">
      <alignment horizontal="left"/>
      <protection hidden="1"/>
    </xf>
    <xf numFmtId="0" fontId="14" fillId="0" borderId="2" xfId="1" applyNumberFormat="1" applyFont="1" applyBorder="1" applyAlignment="1" applyProtection="1">
      <alignment horizontal="left"/>
      <protection hidden="1"/>
    </xf>
    <xf numFmtId="0" fontId="14" fillId="0" borderId="3" xfId="1" applyNumberFormat="1" applyFont="1" applyBorder="1" applyAlignment="1" applyProtection="1">
      <alignment horizontal="left"/>
      <protection hidden="1"/>
    </xf>
    <xf numFmtId="0" fontId="12" fillId="0" borderId="4" xfId="1" applyNumberFormat="1" applyFont="1" applyBorder="1" applyAlignment="1" applyProtection="1">
      <alignment horizontal="center"/>
      <protection hidden="1"/>
    </xf>
    <xf numFmtId="0" fontId="12" fillId="0" borderId="5" xfId="1" applyNumberFormat="1" applyFont="1" applyBorder="1" applyAlignment="1" applyProtection="1">
      <alignment horizontal="center"/>
      <protection hidden="1"/>
    </xf>
    <xf numFmtId="0" fontId="10" fillId="0" borderId="6" xfId="1" applyNumberFormat="1" applyFont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horizontal="center"/>
      <protection hidden="1"/>
    </xf>
    <xf numFmtId="0" fontId="10" fillId="0" borderId="5" xfId="1" applyNumberFormat="1" applyFont="1" applyBorder="1" applyAlignment="1" applyProtection="1">
      <alignment horizontal="center"/>
      <protection hidden="1"/>
    </xf>
    <xf numFmtId="165" fontId="12" fillId="0" borderId="1" xfId="1" applyNumberFormat="1" applyFont="1" applyBorder="1" applyAlignment="1" applyProtection="1">
      <alignment horizontal="center"/>
      <protection hidden="1"/>
    </xf>
    <xf numFmtId="165" fontId="12" fillId="0" borderId="2" xfId="1" applyNumberFormat="1" applyFont="1" applyBorder="1" applyAlignment="1" applyProtection="1">
      <alignment horizontal="center"/>
      <protection hidden="1"/>
    </xf>
    <xf numFmtId="165" fontId="12" fillId="0" borderId="3" xfId="1" applyNumberFormat="1" applyFont="1" applyBorder="1" applyAlignment="1" applyProtection="1">
      <alignment horizontal="center"/>
      <protection hidden="1"/>
    </xf>
    <xf numFmtId="0" fontId="10" fillId="0" borderId="1" xfId="1" applyNumberFormat="1" applyFont="1" applyBorder="1" applyAlignment="1" applyProtection="1">
      <alignment horizontal="right"/>
      <protection hidden="1"/>
    </xf>
    <xf numFmtId="0" fontId="10" fillId="0" borderId="3" xfId="1" applyNumberFormat="1" applyFont="1" applyBorder="1" applyAlignment="1" applyProtection="1">
      <alignment horizontal="right"/>
      <protection hidden="1"/>
    </xf>
    <xf numFmtId="166" fontId="15" fillId="0" borderId="1" xfId="1" applyNumberFormat="1" applyFont="1" applyBorder="1" applyAlignment="1" applyProtection="1">
      <alignment horizontal="center"/>
      <protection hidden="1"/>
    </xf>
    <xf numFmtId="166" fontId="15" fillId="0" borderId="3" xfId="1" applyNumberFormat="1" applyFont="1" applyBorder="1" applyAlignment="1" applyProtection="1">
      <alignment horizontal="center"/>
      <protection hidden="1"/>
    </xf>
    <xf numFmtId="0" fontId="1" fillId="0" borderId="1" xfId="3" applyNumberFormat="1" applyFont="1" applyBorder="1" applyAlignment="1" applyProtection="1">
      <alignment horizontal="left"/>
      <protection hidden="1"/>
    </xf>
    <xf numFmtId="0" fontId="1" fillId="0" borderId="2" xfId="3" applyNumberFormat="1" applyFont="1" applyBorder="1" applyAlignment="1" applyProtection="1">
      <alignment horizontal="left"/>
      <protection hidden="1"/>
    </xf>
    <xf numFmtId="0" fontId="1" fillId="0" borderId="3" xfId="3" applyNumberFormat="1" applyFont="1" applyBorder="1" applyAlignment="1" applyProtection="1">
      <alignment horizontal="left"/>
      <protection hidden="1"/>
    </xf>
    <xf numFmtId="0" fontId="15" fillId="0" borderId="14" xfId="1" applyNumberFormat="1" applyFont="1" applyBorder="1" applyAlignment="1" applyProtection="1">
      <alignment horizontal="center"/>
      <protection hidden="1"/>
    </xf>
    <xf numFmtId="0" fontId="15" fillId="0" borderId="1" xfId="1" applyNumberFormat="1" applyFont="1" applyBorder="1" applyAlignment="1" applyProtection="1">
      <alignment horizontal="center"/>
      <protection hidden="1"/>
    </xf>
    <xf numFmtId="0" fontId="15" fillId="0" borderId="2" xfId="1" applyNumberFormat="1" applyFont="1" applyBorder="1" applyAlignment="1" applyProtection="1">
      <alignment horizontal="center"/>
      <protection hidden="1"/>
    </xf>
    <xf numFmtId="0" fontId="15" fillId="0" borderId="3" xfId="1" applyNumberFormat="1" applyFont="1" applyBorder="1" applyAlignment="1" applyProtection="1">
      <alignment horizontal="center"/>
      <protection hidden="1"/>
    </xf>
    <xf numFmtId="0" fontId="15" fillId="0" borderId="1" xfId="1" applyNumberFormat="1" applyFont="1" applyFill="1" applyBorder="1" applyAlignment="1" applyProtection="1">
      <alignment horizontal="center"/>
      <protection hidden="1"/>
    </xf>
    <xf numFmtId="0" fontId="15" fillId="0" borderId="2" xfId="1" applyNumberFormat="1" applyFont="1" applyFill="1" applyBorder="1" applyAlignment="1" applyProtection="1">
      <alignment horizontal="center"/>
      <protection hidden="1"/>
    </xf>
    <xf numFmtId="0" fontId="15" fillId="0" borderId="3" xfId="1" applyNumberFormat="1" applyFont="1" applyFill="1" applyBorder="1" applyAlignment="1" applyProtection="1">
      <alignment horizontal="center"/>
      <protection hidden="1"/>
    </xf>
    <xf numFmtId="2" fontId="15" fillId="0" borderId="2" xfId="1" applyNumberFormat="1" applyFont="1" applyFill="1" applyBorder="1" applyAlignment="1" applyProtection="1">
      <alignment horizontal="center"/>
      <protection locked="0"/>
    </xf>
    <xf numFmtId="2" fontId="15" fillId="0" borderId="3" xfId="1" applyNumberFormat="1" applyFont="1" applyFill="1" applyBorder="1" applyAlignment="1" applyProtection="1">
      <alignment horizontal="center"/>
      <protection locked="0"/>
    </xf>
    <xf numFmtId="2" fontId="15" fillId="0" borderId="1" xfId="1" applyNumberFormat="1" applyFont="1" applyBorder="1" applyAlignment="1" applyProtection="1">
      <alignment horizontal="center"/>
      <protection hidden="1"/>
    </xf>
    <xf numFmtId="2" fontId="15" fillId="0" borderId="3" xfId="1" applyNumberFormat="1" applyFont="1" applyBorder="1" applyAlignment="1" applyProtection="1">
      <alignment horizontal="center"/>
      <protection hidden="1"/>
    </xf>
    <xf numFmtId="2" fontId="16" fillId="0" borderId="13" xfId="1" applyNumberFormat="1" applyFont="1" applyBorder="1" applyAlignment="1" applyProtection="1">
      <alignment horizontal="center" textRotation="90" wrapText="1"/>
      <protection hidden="1"/>
    </xf>
    <xf numFmtId="2" fontId="16" fillId="0" borderId="11" xfId="1" applyNumberFormat="1" applyFont="1" applyBorder="1" applyAlignment="1" applyProtection="1">
      <alignment horizontal="center" textRotation="90" wrapText="1"/>
      <protection hidden="1"/>
    </xf>
    <xf numFmtId="0" fontId="16" fillId="0" borderId="13" xfId="1" applyNumberFormat="1" applyFont="1" applyBorder="1" applyAlignment="1" applyProtection="1">
      <alignment horizontal="center" textRotation="90" wrapText="1"/>
      <protection hidden="1"/>
    </xf>
    <xf numFmtId="0" fontId="16" fillId="0" borderId="11" xfId="1" applyNumberFormat="1" applyFont="1" applyBorder="1" applyAlignment="1" applyProtection="1">
      <alignment horizontal="center" textRotation="90" wrapText="1"/>
      <protection hidden="1"/>
    </xf>
    <xf numFmtId="0" fontId="12" fillId="0" borderId="1" xfId="1" applyNumberFormat="1" applyFont="1" applyBorder="1" applyAlignment="1" applyProtection="1">
      <alignment horizontal="left"/>
      <protection hidden="1"/>
    </xf>
    <xf numFmtId="0" fontId="12" fillId="0" borderId="2" xfId="1" applyNumberFormat="1" applyFont="1" applyBorder="1" applyAlignment="1" applyProtection="1">
      <alignment horizontal="left"/>
      <protection hidden="1"/>
    </xf>
    <xf numFmtId="0" fontId="12" fillId="0" borderId="3" xfId="1" applyNumberFormat="1" applyFont="1" applyBorder="1" applyAlignment="1" applyProtection="1">
      <alignment horizontal="left"/>
      <protection hidden="1"/>
    </xf>
    <xf numFmtId="0" fontId="14" fillId="0" borderId="1" xfId="1" applyNumberFormat="1" applyFont="1" applyBorder="1" applyAlignment="1" applyProtection="1">
      <alignment horizontal="center"/>
      <protection hidden="1"/>
    </xf>
    <xf numFmtId="0" fontId="14" fillId="0" borderId="2" xfId="1" applyNumberFormat="1" applyFont="1" applyBorder="1" applyAlignment="1" applyProtection="1">
      <alignment horizontal="center"/>
      <protection hidden="1"/>
    </xf>
    <xf numFmtId="0" fontId="14" fillId="0" borderId="3" xfId="1" applyNumberFormat="1" applyFont="1" applyBorder="1" applyAlignment="1" applyProtection="1">
      <alignment horizontal="center"/>
      <protection hidden="1"/>
    </xf>
    <xf numFmtId="0" fontId="15" fillId="0" borderId="4" xfId="1" applyNumberFormat="1" applyFont="1" applyBorder="1" applyAlignment="1" applyProtection="1">
      <alignment horizontal="center"/>
      <protection hidden="1"/>
    </xf>
    <xf numFmtId="0" fontId="15" fillId="0" borderId="5" xfId="1" applyNumberFormat="1" applyFont="1" applyBorder="1" applyAlignment="1" applyProtection="1">
      <alignment horizontal="center"/>
      <protection hidden="1"/>
    </xf>
    <xf numFmtId="165" fontId="12" fillId="0" borderId="7" xfId="1" applyNumberFormat="1" applyFont="1" applyBorder="1" applyAlignment="1" applyProtection="1">
      <alignment horizontal="center"/>
      <protection hidden="1"/>
    </xf>
    <xf numFmtId="165" fontId="12" fillId="0" borderId="8" xfId="1" applyNumberFormat="1" applyFont="1" applyBorder="1" applyAlignment="1" applyProtection="1">
      <alignment horizontal="center"/>
      <protection hidden="1"/>
    </xf>
    <xf numFmtId="0" fontId="1" fillId="0" borderId="2" xfId="3" applyNumberFormat="1" applyFont="1" applyBorder="1" applyAlignment="1" applyProtection="1">
      <alignment horizontal="left" vertical="center"/>
      <protection hidden="1"/>
    </xf>
    <xf numFmtId="0" fontId="1" fillId="0" borderId="3" xfId="3" applyNumberFormat="1" applyFont="1" applyBorder="1" applyAlignment="1" applyProtection="1">
      <alignment horizontal="left" vertical="center"/>
      <protection hidden="1"/>
    </xf>
    <xf numFmtId="2" fontId="34" fillId="0" borderId="1" xfId="9" applyNumberFormat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left" vertical="center"/>
      <protection hidden="1"/>
    </xf>
    <xf numFmtId="0" fontId="12" fillId="0" borderId="2" xfId="1" applyNumberFormat="1" applyFont="1" applyFill="1" applyBorder="1" applyAlignment="1" applyProtection="1">
      <alignment horizontal="left" vertical="center"/>
      <protection hidden="1"/>
    </xf>
    <xf numFmtId="0" fontId="12" fillId="0" borderId="3" xfId="1" applyNumberFormat="1" applyFont="1" applyFill="1" applyBorder="1" applyAlignment="1" applyProtection="1">
      <alignment horizontal="left" vertical="center"/>
      <protection hidden="1"/>
    </xf>
  </cellXfs>
  <cellStyles count="10">
    <cellStyle name="Hyperlink" xfId="9" builtinId="8"/>
    <cellStyle name="Normal" xfId="0" builtinId="0"/>
    <cellStyle name="Normal 21" xfId="7" xr:uid="{00000000-0005-0000-0000-000001000000}"/>
    <cellStyle name="Normal 5 2" xfId="8" xr:uid="{00000000-0005-0000-0000-000002000000}"/>
    <cellStyle name="Normal 6" xfId="3" xr:uid="{00000000-0005-0000-0000-000003000000}"/>
    <cellStyle name="Normal_AAAU20_DistanceCards" xfId="1" xr:uid="{00000000-0005-0000-0000-000004000000}"/>
    <cellStyle name="Normal_AAAU20_DistanceCards 2" xfId="5" xr:uid="{00000000-0005-0000-0000-000005000000}"/>
    <cellStyle name="Normal_AAAU20_HeightCards" xfId="4" xr:uid="{00000000-0005-0000-0000-000006000000}"/>
    <cellStyle name="Normal_sheet" xfId="2" xr:uid="{00000000-0005-0000-0000-000007000000}"/>
    <cellStyle name="Normal_sheet 2" xfId="6" xr:uid="{00000000-0005-0000-0000-000008000000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5"/>
      <tableStyleElement type="headerRow" dxfId="54"/>
    </tableStyle>
  </tableStyles>
  <colors>
    <mruColors>
      <color rgb="FFFC4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420225" y="6715125"/>
          <a:ext cx="2381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05441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105441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105441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105441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05441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105441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rrowheads="1"/>
        </xdr:cNvSpPr>
      </xdr:nvSpPr>
      <xdr:spPr bwMode="auto">
        <a:xfrm>
          <a:off x="105537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>
          <a:off x="10277475" y="6577013"/>
          <a:ext cx="7143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rrowheads="1"/>
        </xdr:cNvSpPr>
      </xdr:nvSpPr>
      <xdr:spPr bwMode="auto">
        <a:xfrm>
          <a:off x="10287000" y="6577013"/>
          <a:ext cx="7048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C761F0-6722-4200-855C-12517AFD6A4F}"/>
            </a:ext>
          </a:extLst>
        </xdr:cNvPr>
        <xdr:cNvSpPr>
          <a:spLocks noChangeArrowheads="1"/>
        </xdr:cNvSpPr>
      </xdr:nvSpPr>
      <xdr:spPr bwMode="auto">
        <a:xfrm>
          <a:off x="955357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FC2A6AF-651E-4A6B-9332-0E78E0AA7B6B}"/>
            </a:ext>
          </a:extLst>
        </xdr:cNvPr>
        <xdr:cNvSpPr>
          <a:spLocks noChangeArrowheads="1"/>
        </xdr:cNvSpPr>
      </xdr:nvSpPr>
      <xdr:spPr bwMode="auto">
        <a:xfrm>
          <a:off x="955357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6AE100B-F640-4934-ADDF-BDD552623C99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44B1F26-7F1E-4353-BB6D-4933A188C18D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A012B5A-11F6-4EE6-B145-318D11F023A2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C49E97C-8B8D-4D7D-A569-80FB187B3CE2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FD73765-B507-4FC6-B804-D8A5CDD9203B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DB3FA61-209D-42B4-8B05-F9A18CAD7D1E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D3FFC75-6D19-4E1C-8937-0F86B602E208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D403509-1CB7-4895-B9D0-C6124C02D7E5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658350" y="6662738"/>
          <a:ext cx="2571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B390C95-F9B0-4CCF-B267-68AD0D2585C1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33FE1AD-3A13-4B3F-A6E9-7EE3316DED4C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04E3918-3BA2-4A41-9028-BAB42F50D506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C02B28B-E314-4215-98D3-9C46B3A7F61D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455F30A-03FD-4A3E-B4FB-60EBF1AA1285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6946C23-89C0-4484-A671-5750E467A193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4AC6607-5FAF-486E-8AC5-DFAB53669335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CC070B0-E526-4920-8A17-99ECB9F144EF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3991443-DCE2-4FC5-B707-E5D92EFD35C2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73B6814-2F9F-435B-90C3-CBDA3C4C252B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EE855AC-7044-4ED4-82DC-77DD280E381C}"/>
            </a:ext>
          </a:extLst>
        </xdr:cNvPr>
        <xdr:cNvSpPr>
          <a:spLocks noChangeArrowheads="1"/>
        </xdr:cNvSpPr>
      </xdr:nvSpPr>
      <xdr:spPr bwMode="auto">
        <a:xfrm>
          <a:off x="972502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48BC8FB-17AE-4C1D-A076-1B9A56827C85}"/>
            </a:ext>
          </a:extLst>
        </xdr:cNvPr>
        <xdr:cNvSpPr>
          <a:spLocks noChangeArrowheads="1"/>
        </xdr:cNvSpPr>
      </xdr:nvSpPr>
      <xdr:spPr bwMode="auto">
        <a:xfrm>
          <a:off x="972502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C948192-D56D-4798-BD11-829F126125BF}"/>
            </a:ext>
          </a:extLst>
        </xdr:cNvPr>
        <xdr:cNvSpPr>
          <a:spLocks noChangeArrowheads="1"/>
        </xdr:cNvSpPr>
      </xdr:nvSpPr>
      <xdr:spPr bwMode="auto">
        <a:xfrm>
          <a:off x="97345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A742DC6-04A8-4D18-9323-75ACD3679ABC}"/>
            </a:ext>
          </a:extLst>
        </xdr:cNvPr>
        <xdr:cNvSpPr>
          <a:spLocks noChangeArrowheads="1"/>
        </xdr:cNvSpPr>
      </xdr:nvSpPr>
      <xdr:spPr bwMode="auto">
        <a:xfrm>
          <a:off x="97345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C4D82C2-FDA4-4326-9B7D-75BB8DB82314}"/>
            </a:ext>
          </a:extLst>
        </xdr:cNvPr>
        <xdr:cNvSpPr>
          <a:spLocks noChangeArrowheads="1"/>
        </xdr:cNvSpPr>
      </xdr:nvSpPr>
      <xdr:spPr bwMode="auto">
        <a:xfrm>
          <a:off x="97345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FF4CC60-811A-4289-A1C8-A87A0CBBC638}"/>
            </a:ext>
          </a:extLst>
        </xdr:cNvPr>
        <xdr:cNvSpPr>
          <a:spLocks noChangeArrowheads="1"/>
        </xdr:cNvSpPr>
      </xdr:nvSpPr>
      <xdr:spPr bwMode="auto">
        <a:xfrm>
          <a:off x="968692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45DF6C9-F508-4ADB-8648-45F77439E8B1}"/>
            </a:ext>
          </a:extLst>
        </xdr:cNvPr>
        <xdr:cNvSpPr>
          <a:spLocks noChangeArrowheads="1"/>
        </xdr:cNvSpPr>
      </xdr:nvSpPr>
      <xdr:spPr bwMode="auto">
        <a:xfrm>
          <a:off x="968692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7F452DC-3B52-4C40-8CFD-FB8CF5150A98}"/>
            </a:ext>
          </a:extLst>
        </xdr:cNvPr>
        <xdr:cNvSpPr>
          <a:spLocks noChangeArrowheads="1"/>
        </xdr:cNvSpPr>
      </xdr:nvSpPr>
      <xdr:spPr bwMode="auto">
        <a:xfrm>
          <a:off x="96964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0A76E1E-9990-4166-96D0-37D98AB599D1}"/>
            </a:ext>
          </a:extLst>
        </xdr:cNvPr>
        <xdr:cNvSpPr>
          <a:spLocks noChangeArrowheads="1"/>
        </xdr:cNvSpPr>
      </xdr:nvSpPr>
      <xdr:spPr bwMode="auto">
        <a:xfrm>
          <a:off x="96964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B81321F-25B6-4F41-A79C-9CE8BFFF129D}"/>
            </a:ext>
          </a:extLst>
        </xdr:cNvPr>
        <xdr:cNvSpPr>
          <a:spLocks noChangeArrowheads="1"/>
        </xdr:cNvSpPr>
      </xdr:nvSpPr>
      <xdr:spPr bwMode="auto">
        <a:xfrm>
          <a:off x="96964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6B0422E-905F-44E5-9E9C-DF8591A07686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1DCBF8-AA6E-4459-A495-043D2A090B6A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7552937-8512-4320-8D9C-3CF3494BA29E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D458ABE-48D9-43C1-9268-B279212DD9F4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AAF7FE-EE66-48B7-91CB-F6C6554D9C30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9F9189F-5C14-4BA1-8D8A-EEF3162F2666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CCA953F-333E-4F3C-9E4C-578B5079F8CF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535D8E5-CD09-4526-897A-EBDF5CC026E3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00410E8-3C7F-421E-BFB9-BB1096E1360A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2F28708-46CE-4273-98C7-41E5F1FF124A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FE6D06-CA5B-4C85-8235-C16BD830E071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EA4F25A-9ADA-4F3D-8695-5117D36E2ADA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C70742A-8493-4C7D-992D-6A8EBC0C7BA5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5EC551A-7B84-427B-A962-7A835F2080CF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499F677-8A5C-44A0-B874-1CFBA30ABC07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1E58DE4-D60B-413F-A729-0C744AEAE3FF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354827-5BC5-4D40-A0AA-99BDDE055204}"/>
            </a:ext>
          </a:extLst>
        </xdr:cNvPr>
        <xdr:cNvSpPr>
          <a:spLocks noChangeArrowheads="1"/>
        </xdr:cNvSpPr>
      </xdr:nvSpPr>
      <xdr:spPr bwMode="auto">
        <a:xfrm>
          <a:off x="9563100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77BBDCC-2FF3-43F7-B710-3DC643E7D31E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3900661-38C2-41A3-94A9-DA9B796D4FA9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FAEB87-3ACE-4EC2-917F-10D882387521}"/>
            </a:ext>
          </a:extLst>
        </xdr:cNvPr>
        <xdr:cNvSpPr>
          <a:spLocks noChangeArrowheads="1"/>
        </xdr:cNvSpPr>
      </xdr:nvSpPr>
      <xdr:spPr bwMode="auto">
        <a:xfrm>
          <a:off x="9572625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658350" y="6662738"/>
          <a:ext cx="2571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658350" y="6662738"/>
          <a:ext cx="2571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9658350" y="6662738"/>
          <a:ext cx="2571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9658350" y="6662738"/>
          <a:ext cx="2571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968692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LJ</a:t>
          </a:r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9686925" y="6629400"/>
          <a:ext cx="66675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Dis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96964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TJ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96964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Shot</a:t>
          </a:r>
        </a:p>
      </xdr:txBody>
    </xdr:sp>
    <xdr:clientData/>
  </xdr:twoCellAnchor>
  <xdr:twoCellAnchor>
    <xdr:from>
      <xdr:col>29</xdr:col>
      <xdr:colOff>9525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9696450" y="6629400"/>
          <a:ext cx="65722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Jav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9658350" y="6662738"/>
          <a:ext cx="2571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9658350" y="6662738"/>
          <a:ext cx="257175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 Narrow"/>
            </a:rPr>
            <a:t>PV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hletics_2015\BIG%202015\field\F05_W_High_Ju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hletics_2017\BIG\F01_W_Hamm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hletics_2015\BIG%202015\BIG_competition_file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5 High Jump (W)"/>
      <sheetName val="Data"/>
    </sheetNames>
    <sheetDataSet>
      <sheetData sheetId="0"/>
      <sheetData sheetId="1">
        <row r="1">
          <cell r="A1" t="str">
            <v>BIB</v>
          </cell>
          <cell r="B1" t="str">
            <v>Athlete</v>
          </cell>
          <cell r="C1" t="str">
            <v>Club</v>
          </cell>
        </row>
        <row r="2">
          <cell r="A2">
            <v>428</v>
          </cell>
          <cell r="B2" t="str">
            <v>Amelia JENNINGS MCLAUGHLIN</v>
          </cell>
          <cell r="C2" t="str">
            <v>Liverpool Pembroke &amp; Sefton H</v>
          </cell>
          <cell r="D2" t="str">
            <v>U20</v>
          </cell>
        </row>
        <row r="3">
          <cell r="A3">
            <v>469</v>
          </cell>
          <cell r="B3" t="str">
            <v>Isobel POOLEY</v>
          </cell>
          <cell r="C3" t="str">
            <v>Aldershot Farnham &amp; Dist AC</v>
          </cell>
          <cell r="D3" t="str">
            <v>Senior</v>
          </cell>
        </row>
        <row r="4">
          <cell r="A4">
            <v>422</v>
          </cell>
          <cell r="B4" t="str">
            <v>Vikki HUBBARD</v>
          </cell>
          <cell r="C4" t="str">
            <v>Birchfield Harriers</v>
          </cell>
          <cell r="D4" t="str">
            <v>Senior</v>
          </cell>
        </row>
        <row r="5">
          <cell r="A5">
            <v>371</v>
          </cell>
          <cell r="B5" t="str">
            <v>Laura ARMORGIE</v>
          </cell>
          <cell r="C5" t="str">
            <v>Herts Phoenix AC</v>
          </cell>
          <cell r="D5" t="str">
            <v>U20</v>
          </cell>
        </row>
        <row r="6">
          <cell r="A6">
            <v>403</v>
          </cell>
          <cell r="B6" t="str">
            <v>Niamh EMERSON</v>
          </cell>
          <cell r="C6" t="str">
            <v>Amber Valley AC</v>
          </cell>
          <cell r="D6" t="str">
            <v>U18</v>
          </cell>
        </row>
        <row r="7">
          <cell r="A7">
            <v>465</v>
          </cell>
          <cell r="B7" t="str">
            <v>Bethan PARTRIDGE</v>
          </cell>
          <cell r="C7" t="str">
            <v>Birchfield Harriers</v>
          </cell>
          <cell r="D7" t="str">
            <v>Senior</v>
          </cell>
        </row>
        <row r="8">
          <cell r="A8">
            <v>452</v>
          </cell>
          <cell r="B8" t="str">
            <v>Jordanna MORRISH</v>
          </cell>
          <cell r="C8" t="str">
            <v>Windsor Slough Eton &amp; H</v>
          </cell>
          <cell r="D8" t="str">
            <v>U23</v>
          </cell>
        </row>
        <row r="9">
          <cell r="A9">
            <v>370</v>
          </cell>
          <cell r="B9" t="str">
            <v>Kate ANSON</v>
          </cell>
          <cell r="C9" t="str">
            <v>Liverpool Harriers &amp; AC</v>
          </cell>
          <cell r="D9" t="str">
            <v>U23</v>
          </cell>
        </row>
        <row r="10">
          <cell r="A10">
            <v>380</v>
          </cell>
          <cell r="B10" t="str">
            <v>Emily BORTHWICK</v>
          </cell>
          <cell r="C10" t="str">
            <v>Wigan &amp; Dist H AC</v>
          </cell>
          <cell r="D10" t="str">
            <v>U20</v>
          </cell>
        </row>
        <row r="11">
          <cell r="A11">
            <v>410</v>
          </cell>
          <cell r="B11" t="str">
            <v>Lillie FRANKS</v>
          </cell>
          <cell r="C11" t="str">
            <v>Crawley AC</v>
          </cell>
          <cell r="D11" t="str">
            <v>U17</v>
          </cell>
        </row>
        <row r="12">
          <cell r="A12">
            <v>385</v>
          </cell>
          <cell r="B12" t="str">
            <v>Emma BUCKETT</v>
          </cell>
          <cell r="C12" t="str">
            <v>Loughborough Students AC</v>
          </cell>
          <cell r="D12" t="str">
            <v>U23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1_Hammer (W)"/>
      <sheetName val="Data"/>
    </sheetNames>
    <sheetDataSet>
      <sheetData sheetId="0"/>
      <sheetData sheetId="1">
        <row r="1">
          <cell r="A1" t="str">
            <v>Bib</v>
          </cell>
          <cell r="B1" t="str">
            <v>Athlete</v>
          </cell>
          <cell r="C1" t="str">
            <v>Club</v>
          </cell>
          <cell r="D1" t="str">
            <v>Age</v>
          </cell>
        </row>
        <row r="2">
          <cell r="A2">
            <v>430</v>
          </cell>
          <cell r="B2" t="str">
            <v>Rebecca KEATING</v>
          </cell>
          <cell r="C2" t="str">
            <v>Shaftesbury Barnet Harriers</v>
          </cell>
          <cell r="D2" t="str">
            <v>U20</v>
          </cell>
        </row>
        <row r="3">
          <cell r="A3">
            <v>453</v>
          </cell>
          <cell r="B3" t="str">
            <v>Hayley MURRAY</v>
          </cell>
          <cell r="C3" t="str">
            <v>Birchfield Harriers</v>
          </cell>
        </row>
        <row r="4">
          <cell r="A4">
            <v>441</v>
          </cell>
          <cell r="B4" t="str">
            <v>Lucy MARSHALL</v>
          </cell>
          <cell r="C4" t="str">
            <v>Woodford Green &amp; Essex L</v>
          </cell>
        </row>
        <row r="5">
          <cell r="A5">
            <v>388</v>
          </cell>
          <cell r="B5" t="str">
            <v>Abbi CARTER</v>
          </cell>
          <cell r="C5" t="str">
            <v>Kingston Upon Hull AC</v>
          </cell>
        </row>
        <row r="6">
          <cell r="A6">
            <v>427</v>
          </cell>
          <cell r="B6" t="str">
            <v>Louisa JAMES</v>
          </cell>
          <cell r="C6" t="str">
            <v>Shaftesbury Barnet Harriers</v>
          </cell>
        </row>
        <row r="7">
          <cell r="A7">
            <v>384</v>
          </cell>
          <cell r="B7" t="str">
            <v>Shaunagh BROWN</v>
          </cell>
          <cell r="C7" t="str">
            <v>Blackheath &amp; Bromley AC</v>
          </cell>
        </row>
        <row r="8">
          <cell r="A8">
            <v>393</v>
          </cell>
          <cell r="B8" t="str">
            <v>Zoe DAKIN</v>
          </cell>
          <cell r="C8" t="str">
            <v>Swansea Harriers</v>
          </cell>
        </row>
        <row r="9">
          <cell r="A9">
            <v>420</v>
          </cell>
          <cell r="B9" t="str">
            <v>Sarah HOLT</v>
          </cell>
          <cell r="C9" t="str">
            <v>Sale Harriers Manchester</v>
          </cell>
        </row>
        <row r="10">
          <cell r="A10">
            <v>414</v>
          </cell>
          <cell r="B10" t="str">
            <v>Katie HEAD</v>
          </cell>
          <cell r="C10" t="str">
            <v>Newham &amp; Essex Beagles AC</v>
          </cell>
          <cell r="D10" t="str">
            <v>U18</v>
          </cell>
        </row>
        <row r="11">
          <cell r="A11">
            <v>460</v>
          </cell>
          <cell r="B11" t="str">
            <v>Maggie OKUL</v>
          </cell>
          <cell r="C11" t="str">
            <v>Kingston Upon Hull AC</v>
          </cell>
          <cell r="D11" t="str">
            <v>U20</v>
          </cell>
        </row>
        <row r="12">
          <cell r="A12">
            <v>486</v>
          </cell>
          <cell r="B12" t="str">
            <v>Olivia STEVENSON</v>
          </cell>
          <cell r="C12" t="str">
            <v>Kingston Upon Hull AC</v>
          </cell>
          <cell r="D12" t="str">
            <v>U18</v>
          </cell>
        </row>
        <row r="13">
          <cell r="A13">
            <v>488</v>
          </cell>
          <cell r="B13" t="str">
            <v>Amy HERRINGTON</v>
          </cell>
          <cell r="C13" t="str">
            <v>Windsor Slough Eton &amp; H</v>
          </cell>
          <cell r="D13" t="str">
            <v>U18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ummary"/>
      <sheetName val="Download"/>
      <sheetName val="Coaches"/>
      <sheetName val="Men"/>
      <sheetName val="Women"/>
      <sheetName val="Download (2)"/>
      <sheetName val="Sheet2"/>
      <sheetName val="ICE"/>
      <sheetName val="Bib Numbers"/>
      <sheetName val="Timetable"/>
      <sheetName val="Officials"/>
      <sheetName val="Programme"/>
      <sheetName val="data_export (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EVENT #</v>
          </cell>
          <cell r="B1" t="str">
            <v>TIME</v>
          </cell>
          <cell r="C1" t="str">
            <v>EVENT</v>
          </cell>
          <cell r="D1"/>
          <cell r="E1" t="str">
            <v>MEETING RECORDS</v>
          </cell>
        </row>
        <row r="2">
          <cell r="A2" t="str">
            <v>T01</v>
          </cell>
          <cell r="B2" t="str">
            <v>10.30</v>
          </cell>
          <cell r="C2" t="str">
            <v>ICE U17 100m (Boys) Heats</v>
          </cell>
          <cell r="D2"/>
          <cell r="E2" t="str">
            <v>10.93 – Deji Tobias (Beds) 01/06/08</v>
          </cell>
        </row>
        <row r="3">
          <cell r="A3" t="str">
            <v>T02</v>
          </cell>
          <cell r="B3">
            <v>10.45</v>
          </cell>
          <cell r="C3" t="str">
            <v>ICE U17 100m (Girls) Heats</v>
          </cell>
          <cell r="D3"/>
          <cell r="E3" t="str">
            <v>12.05 - Harriet Lucas (Norfolk) 11/06/06</v>
          </cell>
        </row>
        <row r="4">
          <cell r="A4" t="str">
            <v>F01</v>
          </cell>
          <cell r="B4" t="str">
            <v>11.00</v>
          </cell>
          <cell r="C4" t="str">
            <v>Hammer (W)</v>
          </cell>
          <cell r="D4" t="str">
            <v>OUT</v>
          </cell>
          <cell r="E4" t="str">
            <v>68.83m – Britney Henry (USA) 15/08/10</v>
          </cell>
        </row>
        <row r="5">
          <cell r="A5" t="str">
            <v>T03</v>
          </cell>
          <cell r="B5" t="str">
            <v>11.00</v>
          </cell>
          <cell r="C5" t="str">
            <v>100m (W) Series 1</v>
          </cell>
          <cell r="D5"/>
          <cell r="E5" t="str">
            <v>11.38 - Marcia Richardson (WSE) 11/06/00</v>
          </cell>
        </row>
        <row r="6">
          <cell r="A6" t="str">
            <v>F02</v>
          </cell>
          <cell r="B6" t="str">
            <v>11.10</v>
          </cell>
          <cell r="C6" t="str">
            <v>Discus (M)</v>
          </cell>
          <cell r="D6" t="str">
            <v>IN</v>
          </cell>
          <cell r="E6" t="str">
            <v>67.31m Gerd Kanter (Estonia) 15/08/10</v>
          </cell>
        </row>
        <row r="7">
          <cell r="A7" t="str">
            <v>T04</v>
          </cell>
          <cell r="B7">
            <v>11.15</v>
          </cell>
          <cell r="C7" t="str">
            <v>100m (W) Para Elite</v>
          </cell>
          <cell r="D7"/>
          <cell r="E7" t="str">
            <v>13.05 – Sophie Hahn (T38) (Charnwood) 31/05/14</v>
          </cell>
        </row>
        <row r="8">
          <cell r="A8" t="str">
            <v>T05</v>
          </cell>
          <cell r="B8">
            <v>11.25</v>
          </cell>
          <cell r="C8" t="str">
            <v>100m (M) Series 1</v>
          </cell>
          <cell r="D8"/>
          <cell r="E8" t="str">
            <v>10.08 – Adam Gemili (Blackheath) 31/05/14</v>
          </cell>
        </row>
        <row r="9">
          <cell r="A9" t="str">
            <v>F03</v>
          </cell>
          <cell r="B9">
            <v>11.35</v>
          </cell>
          <cell r="C9" t="str">
            <v>Long Jump (W)</v>
          </cell>
          <cell r="D9"/>
          <cell r="E9" t="str">
            <v>6.63m - Jade Johnson (Herne Hill Harriers) 01/06/03</v>
          </cell>
        </row>
        <row r="10">
          <cell r="A10" t="str">
            <v>F04</v>
          </cell>
          <cell r="B10" t="str">
            <v>11.40</v>
          </cell>
          <cell r="C10" t="str">
            <v>Pole Vault (M)</v>
          </cell>
          <cell r="D10"/>
          <cell r="E10" t="str">
            <v>5.41m - Kevin Hughes (Haringey) 31/05/97</v>
          </cell>
        </row>
        <row r="11">
          <cell r="A11" t="str">
            <v>T06</v>
          </cell>
          <cell r="B11" t="str">
            <v>12.00</v>
          </cell>
          <cell r="C11" t="str">
            <v>400m H (M)</v>
          </cell>
          <cell r="D11"/>
          <cell r="E11" t="str">
            <v>50.50 – Richard Davenport (Newham &amp; Essex Beagles) 15/08/10</v>
          </cell>
        </row>
        <row r="12">
          <cell r="A12" t="str">
            <v>T07</v>
          </cell>
          <cell r="B12" t="str">
            <v>12.10</v>
          </cell>
          <cell r="C12" t="str">
            <v>400m H (M) U18</v>
          </cell>
          <cell r="D12"/>
          <cell r="E12" t="str">
            <v>52.49 – Stanley Livingston (Channel Islands AC) 27/05/13</v>
          </cell>
        </row>
        <row r="13">
          <cell r="A13" t="str">
            <v>F05</v>
          </cell>
          <cell r="B13">
            <v>12.15</v>
          </cell>
          <cell r="C13" t="str">
            <v>High Jump (W)</v>
          </cell>
          <cell r="D13"/>
          <cell r="E13" t="str">
            <v>1.91m – Isobel Pooley (Aldershot Farnham &amp; Dist) 01/06/14</v>
          </cell>
        </row>
        <row r="14">
          <cell r="A14" t="str">
            <v>T08</v>
          </cell>
          <cell r="B14" t="str">
            <v>12.30</v>
          </cell>
          <cell r="C14" t="str">
            <v>400m H (W) incl U20</v>
          </cell>
          <cell r="D14"/>
          <cell r="E14" t="str">
            <v>56.07 - Sally Gunnell (Essex Ladies) 31/05/97</v>
          </cell>
        </row>
        <row r="15">
          <cell r="A15" t="str">
            <v>T09</v>
          </cell>
          <cell r="B15" t="str">
            <v>12.40</v>
          </cell>
          <cell r="C15" t="str">
            <v>400mH (W) U18</v>
          </cell>
          <cell r="D15"/>
          <cell r="E15" t="str">
            <v>-</v>
          </cell>
        </row>
        <row r="16">
          <cell r="A16" t="str">
            <v>T10</v>
          </cell>
          <cell r="B16" t="str">
            <v>12.50</v>
          </cell>
          <cell r="C16" t="str">
            <v>300m H (W U17 Invit)</v>
          </cell>
          <cell r="D16"/>
          <cell r="E16" t="str">
            <v>-</v>
          </cell>
        </row>
        <row r="17">
          <cell r="A17" t="str">
            <v>F06</v>
          </cell>
          <cell r="B17">
            <v>12.55</v>
          </cell>
          <cell r="C17" t="str">
            <v>Triple Jump (M)</v>
          </cell>
          <cell r="D17"/>
          <cell r="E17" t="str">
            <v>16.82m - Julian Golley (TVH) 11/06/00</v>
          </cell>
        </row>
        <row r="18">
          <cell r="A18" t="str">
            <v>T11</v>
          </cell>
          <cell r="B18" t="str">
            <v>13.00</v>
          </cell>
          <cell r="C18" t="str">
            <v>400m (W)</v>
          </cell>
          <cell r="D18"/>
          <cell r="E18" t="str">
            <v>51.26 – Perri Shakes-Drayton (Victoria Park Harriers) 10/06/12</v>
          </cell>
        </row>
        <row r="19">
          <cell r="A19" t="str">
            <v>F07</v>
          </cell>
          <cell r="B19" t="str">
            <v>13.00</v>
          </cell>
          <cell r="C19" t="str">
            <v>Discus (W)</v>
          </cell>
          <cell r="D19" t="str">
            <v>IN</v>
          </cell>
          <cell r="E19" t="str">
            <v>60.29m – Monique Jansen (Netherlands) 15/08/10</v>
          </cell>
        </row>
        <row r="20">
          <cell r="A20" t="str">
            <v>T12</v>
          </cell>
          <cell r="B20" t="str">
            <v>13.10</v>
          </cell>
          <cell r="C20" t="str">
            <v>400m (W) Para Elite</v>
          </cell>
          <cell r="D20"/>
          <cell r="E20" t="str">
            <v>63.09 – Erin McBride (T13) (Liverpool Harriers) 27/05/13</v>
          </cell>
        </row>
        <row r="21">
          <cell r="A21" t="str">
            <v>T13</v>
          </cell>
          <cell r="B21">
            <v>13.15</v>
          </cell>
          <cell r="C21" t="str">
            <v>400m (M) Para Elite</v>
          </cell>
          <cell r="D21"/>
          <cell r="E21" t="str">
            <v>52.74 – Ian Jones (Cat T44) (East Cheshire AC / GB) 31/05/09</v>
          </cell>
        </row>
        <row r="22">
          <cell r="A22" t="str">
            <v>F08</v>
          </cell>
          <cell r="B22" t="str">
            <v>13.20</v>
          </cell>
          <cell r="C22" t="str">
            <v>Shot (M)</v>
          </cell>
          <cell r="D22"/>
          <cell r="E22" t="str">
            <v>18.95m – Scott Rider (Sale Harriers Manchester) 15/08/10</v>
          </cell>
        </row>
        <row r="23">
          <cell r="A23" t="str">
            <v>T14</v>
          </cell>
          <cell r="B23">
            <v>13.25</v>
          </cell>
          <cell r="C23" t="str">
            <v>100m H (U18W) Series 1</v>
          </cell>
          <cell r="D23"/>
          <cell r="E23" t="str">
            <v>13.91 - Georgia Atkins (Chelmsford) 31/05/09</v>
          </cell>
        </row>
        <row r="24">
          <cell r="A24" t="str">
            <v>T15</v>
          </cell>
          <cell r="B24">
            <v>13.35</v>
          </cell>
          <cell r="C24" t="str">
            <v>100m H (W &amp; U20) Series 1</v>
          </cell>
          <cell r="D24"/>
          <cell r="E24" t="str">
            <v>13.01 - Sarah Claxton (Belgrave Harriers) 13/06/04</v>
          </cell>
        </row>
        <row r="25">
          <cell r="A25" t="str">
            <v>T16</v>
          </cell>
          <cell r="B25">
            <v>13.45</v>
          </cell>
          <cell r="C25" t="str">
            <v>110m H (U18M) Series 1</v>
          </cell>
          <cell r="D25"/>
          <cell r="E25" t="str">
            <v>13.69 – Euan Dickson-Earle (Biggleswade AC) 27/05/13</v>
          </cell>
        </row>
        <row r="26">
          <cell r="A26" t="str">
            <v>F09</v>
          </cell>
          <cell r="B26">
            <v>13.55</v>
          </cell>
          <cell r="C26" t="str">
            <v>Hammer (M)</v>
          </cell>
          <cell r="D26" t="str">
            <v>OUT</v>
          </cell>
          <cell r="E26" t="str">
            <v>73.87m – Mark Dry (WG &amp; EL) 10/06/12</v>
          </cell>
        </row>
        <row r="27">
          <cell r="A27" t="str">
            <v>T17</v>
          </cell>
          <cell r="B27">
            <v>13.55</v>
          </cell>
          <cell r="C27" t="str">
            <v>110m H (M) Series 1 U20</v>
          </cell>
          <cell r="D27"/>
          <cell r="E27" t="str">
            <v>13.72 - Lawrence Clarke (Windsor, Slough &amp; Eton) 31/05/09</v>
          </cell>
        </row>
        <row r="28">
          <cell r="A28" t="str">
            <v>T18</v>
          </cell>
          <cell r="B28">
            <v>14.05</v>
          </cell>
          <cell r="C28" t="str">
            <v>110m H (M) Series 1</v>
          </cell>
          <cell r="D28"/>
          <cell r="E28" t="str">
            <v>13.63 - Paul Gray (Cardiff) 18/07/01</v>
          </cell>
        </row>
        <row r="29">
          <cell r="A29" t="str">
            <v>T19</v>
          </cell>
          <cell r="B29">
            <v>14.25</v>
          </cell>
          <cell r="C29" t="str">
            <v>200m (W)</v>
          </cell>
          <cell r="D29"/>
          <cell r="E29" t="str">
            <v>23.04w - Joice Maduaka (WG &amp; E) 18/07/01 &amp; 23.14 - Donna Fraser (Croydon Harriers) 13/06/04</v>
          </cell>
        </row>
        <row r="30">
          <cell r="A30" t="str">
            <v>F10</v>
          </cell>
          <cell r="B30" t="str">
            <v>14.30</v>
          </cell>
          <cell r="C30" t="str">
            <v>Long Jump (M)</v>
          </cell>
          <cell r="D30"/>
          <cell r="E30" t="str">
            <v>7.93w - Gable Garenamotse (Cardiff AC) 13/06/04</v>
          </cell>
        </row>
        <row r="31">
          <cell r="A31" t="str">
            <v>T20</v>
          </cell>
          <cell r="B31" t="str">
            <v>14.40</v>
          </cell>
          <cell r="C31" t="str">
            <v>200m (M)</v>
          </cell>
          <cell r="D31"/>
          <cell r="E31" t="str">
            <v>20.55w - Solomon Wariso (Haringey) 10/06/95 &amp;  20.59 - Doug Walker (Scotland) 30/05/98</v>
          </cell>
        </row>
        <row r="32">
          <cell r="A32" t="str">
            <v>F11</v>
          </cell>
          <cell r="B32">
            <v>14.45</v>
          </cell>
          <cell r="C32" t="str">
            <v>Javelin (W)</v>
          </cell>
          <cell r="D32" t="str">
            <v>IN</v>
          </cell>
          <cell r="E32" t="str">
            <v>60.68m – Laura Whittingham (City of Manchester) 15/08/10</v>
          </cell>
        </row>
        <row r="33">
          <cell r="A33" t="str">
            <v>F12</v>
          </cell>
          <cell r="B33">
            <v>14.55</v>
          </cell>
          <cell r="C33" t="str">
            <v>High Jump (M)</v>
          </cell>
          <cell r="D33"/>
          <cell r="E33" t="str">
            <v>2.28m – Marco Fassinotti, Italy 01/06/2014</v>
          </cell>
        </row>
        <row r="34">
          <cell r="A34" t="str">
            <v>T21</v>
          </cell>
          <cell r="B34" t="str">
            <v>15.00</v>
          </cell>
          <cell r="C34" t="str">
            <v>200m (M) Para Elite</v>
          </cell>
          <cell r="D34"/>
          <cell r="E34" t="str">
            <v>23.41 – Ola Abidogun (T46) (Horwich AC) 27/05/13</v>
          </cell>
        </row>
        <row r="35">
          <cell r="A35" t="str">
            <v>T22</v>
          </cell>
          <cell r="B35" t="str">
            <v>15.10</v>
          </cell>
          <cell r="C35" t="str">
            <v>200m (W) Para Elite</v>
          </cell>
          <cell r="D35"/>
          <cell r="E35" t="str">
            <v>26.86 – Erin McBride (T13) (Liverpool Harriers) 31/05/14</v>
          </cell>
        </row>
        <row r="36">
          <cell r="A36" t="str">
            <v>T23</v>
          </cell>
          <cell r="B36" t="str">
            <v>15.20</v>
          </cell>
          <cell r="C36" t="str">
            <v>ICE U17 100m (Girls) FINAL</v>
          </cell>
          <cell r="D36"/>
          <cell r="E36" t="str">
            <v>12.05 - Harriet Lucas (Norfolk) 11/06/06</v>
          </cell>
        </row>
        <row r="37">
          <cell r="A37" t="str">
            <v>F13</v>
          </cell>
          <cell r="B37" t="str">
            <v>15.20</v>
          </cell>
          <cell r="C37" t="str">
            <v>Pole Vault (W)</v>
          </cell>
          <cell r="D37"/>
          <cell r="E37" t="str">
            <v>4.46m - Janine Whitlock (Trafford) 12/06/05</v>
          </cell>
        </row>
        <row r="38">
          <cell r="A38" t="str">
            <v>T24</v>
          </cell>
          <cell r="B38">
            <v>15.25</v>
          </cell>
          <cell r="C38" t="str">
            <v>ICE U17 100m (Boys) FINAL</v>
          </cell>
          <cell r="D38"/>
          <cell r="E38" t="str">
            <v>10.93 – Deji Tobias (Beds) 01/06/08</v>
          </cell>
        </row>
        <row r="39">
          <cell r="A39" t="str">
            <v>F14</v>
          </cell>
          <cell r="B39" t="str">
            <v>15.40</v>
          </cell>
          <cell r="C39" t="str">
            <v>Shot (W)</v>
          </cell>
          <cell r="D39"/>
          <cell r="E39" t="str">
            <v>18.51m - Leija Koeman (WG &amp; EL / Holland) 18/07/01</v>
          </cell>
        </row>
        <row r="40">
          <cell r="A40" t="str">
            <v>T25</v>
          </cell>
          <cell r="B40" t="str">
            <v>15.40</v>
          </cell>
          <cell r="C40" t="str">
            <v>110m H (M) Series 2</v>
          </cell>
          <cell r="D40"/>
          <cell r="E40" t="str">
            <v>13.63 - Paul Gray (Cardiff) 18/07/01</v>
          </cell>
        </row>
        <row r="41">
          <cell r="A41" t="str">
            <v>F15</v>
          </cell>
          <cell r="B41">
            <v>15.45</v>
          </cell>
          <cell r="C41" t="str">
            <v>Triple Jump (W)</v>
          </cell>
          <cell r="D41"/>
          <cell r="E41" t="str">
            <v>13.80m – Trecia Smith (Saftesbury B H) 15/08/10</v>
          </cell>
        </row>
        <row r="42">
          <cell r="A42" t="str">
            <v>T26</v>
          </cell>
          <cell r="B42" t="str">
            <v>16.00</v>
          </cell>
          <cell r="C42" t="str">
            <v>110mH (U20 M) Series 2</v>
          </cell>
          <cell r="D42"/>
          <cell r="E42" t="str">
            <v>13.72 - Lawrence Clarke (Windsor, Slough &amp; Eton) 31/05/09</v>
          </cell>
        </row>
        <row r="43">
          <cell r="A43" t="str">
            <v>T27</v>
          </cell>
          <cell r="B43" t="str">
            <v>16.10</v>
          </cell>
          <cell r="C43" t="str">
            <v>110mH (U18M) Series 2</v>
          </cell>
          <cell r="D43"/>
          <cell r="E43" t="str">
            <v>13.69 – Euan Dickson-Earle (Biggleswade AC) 27/05/13</v>
          </cell>
        </row>
        <row r="44">
          <cell r="A44" t="str">
            <v>T28</v>
          </cell>
          <cell r="B44">
            <v>16.149999999999999</v>
          </cell>
          <cell r="C44" t="str">
            <v>100m H (W &amp; U20) Series 2</v>
          </cell>
          <cell r="D44"/>
          <cell r="E44" t="str">
            <v>13.01 - Sarah Claxton (Belgrave Harriers) 13/06/04</v>
          </cell>
        </row>
        <row r="45">
          <cell r="A45" t="str">
            <v>F16</v>
          </cell>
          <cell r="B45" t="str">
            <v>16.30</v>
          </cell>
          <cell r="C45" t="str">
            <v>Javelin (M)</v>
          </cell>
          <cell r="D45" t="str">
            <v xml:space="preserve">IN   </v>
          </cell>
          <cell r="E45" t="str">
            <v>80.81m – Mervyn Luckwell (Milton Keynes) 10/06/12</v>
          </cell>
        </row>
        <row r="46">
          <cell r="A46" t="str">
            <v>T29</v>
          </cell>
          <cell r="B46">
            <v>16.350000000000001</v>
          </cell>
          <cell r="C46" t="str">
            <v>100m H (U18 W) Series 2</v>
          </cell>
          <cell r="D46"/>
          <cell r="E46" t="str">
            <v>13.91 - Georgia Atkins (Chelmsford) 31/05/09</v>
          </cell>
        </row>
        <row r="47">
          <cell r="A47" t="str">
            <v>T30</v>
          </cell>
          <cell r="B47" t="str">
            <v>16.40</v>
          </cell>
          <cell r="C47" t="str">
            <v>1500m (M) Para Elite</v>
          </cell>
          <cell r="D47"/>
          <cell r="E47" t="str">
            <v>-</v>
          </cell>
        </row>
        <row r="48">
          <cell r="A48" t="str">
            <v>T31</v>
          </cell>
          <cell r="B48" t="str">
            <v>16.50</v>
          </cell>
          <cell r="C48" t="str">
            <v>100m (W) Series 2</v>
          </cell>
          <cell r="D48"/>
          <cell r="E48" t="str">
            <v>11.38 - Marcia Richardson (WSE) 11/06/00</v>
          </cell>
        </row>
        <row r="49">
          <cell r="A49" t="str">
            <v>T32</v>
          </cell>
          <cell r="B49">
            <v>17.05</v>
          </cell>
          <cell r="C49" t="str">
            <v>100m (M) Series 2</v>
          </cell>
          <cell r="D49"/>
          <cell r="E49" t="str">
            <v>10.08 – Adam Gemili (Blackheath) 31/05/14</v>
          </cell>
        </row>
        <row r="50">
          <cell r="A50" t="str">
            <v>T33</v>
          </cell>
          <cell r="B50">
            <v>17.350000000000001</v>
          </cell>
          <cell r="C50" t="str">
            <v>100m (M) Para Elite</v>
          </cell>
          <cell r="D50"/>
          <cell r="E50" t="str">
            <v>11.24 – Jonny Peacock (T44) (Ranleigh) 10/06/12</v>
          </cell>
        </row>
        <row r="51">
          <cell r="A51" t="str">
            <v>T34</v>
          </cell>
          <cell r="B51">
            <v>17.45</v>
          </cell>
          <cell r="C51" t="str">
            <v>400m (M)</v>
          </cell>
          <cell r="D51"/>
          <cell r="E51" t="str">
            <v>45.72 - Rabah Yousif (NEB) 10/06/07</v>
          </cell>
        </row>
        <row r="52">
          <cell r="A52" t="str">
            <v>PRESENTATION OF MIKE PARMITER &amp; JEAN PICKERING AWARDS</v>
          </cell>
          <cell r="B52"/>
          <cell r="C52"/>
          <cell r="D52"/>
          <cell r="E52"/>
        </row>
        <row r="53">
          <cell r="A53"/>
          <cell r="B53"/>
          <cell r="C53"/>
          <cell r="D53"/>
          <cell r="E53"/>
        </row>
        <row r="54">
          <cell r="A54"/>
        </row>
        <row r="55">
          <cell r="A55"/>
        </row>
        <row r="56">
          <cell r="A56"/>
          <cell r="B56"/>
          <cell r="C56"/>
          <cell r="D56"/>
          <cell r="E56"/>
        </row>
        <row r="57">
          <cell r="A57"/>
          <cell r="B57"/>
          <cell r="C57"/>
          <cell r="D57"/>
          <cell r="E57"/>
        </row>
        <row r="58">
          <cell r="A58"/>
          <cell r="B58"/>
          <cell r="C58"/>
          <cell r="D58"/>
          <cell r="E58"/>
        </row>
        <row r="59">
          <cell r="A59"/>
          <cell r="B59"/>
          <cell r="C59"/>
          <cell r="D59"/>
          <cell r="E59"/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V205"/>
  <sheetViews>
    <sheetView zoomScale="95" zoomScaleNormal="100" workbookViewId="0">
      <pane ySplit="1" topLeftCell="A167" activePane="bottomLeft" state="frozen"/>
      <selection pane="bottomLeft" activeCell="J176" sqref="J176"/>
    </sheetView>
  </sheetViews>
  <sheetFormatPr defaultRowHeight="15" x14ac:dyDescent="0.25"/>
  <cols>
    <col min="1" max="1" width="7" style="145" customWidth="1"/>
    <col min="2" max="2" width="14" style="8" customWidth="1"/>
    <col min="3" max="3" width="16.5703125" bestFit="1" customWidth="1"/>
    <col min="4" max="4" width="17.28515625" bestFit="1" customWidth="1"/>
    <col min="5" max="5" width="20" customWidth="1"/>
    <col min="6" max="6" width="27.28515625" bestFit="1" customWidth="1"/>
    <col min="7" max="7" width="8.42578125" style="7" customWidth="1"/>
    <col min="8" max="8" width="9.140625" style="174"/>
  </cols>
  <sheetData>
    <row r="1" spans="1:9" s="4" customFormat="1" x14ac:dyDescent="0.25">
      <c r="A1" s="220" t="s">
        <v>0</v>
      </c>
      <c r="B1" s="2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3" t="s">
        <v>4</v>
      </c>
      <c r="H1" s="173"/>
      <c r="I1" s="4" t="s">
        <v>461</v>
      </c>
    </row>
    <row r="2" spans="1:9" x14ac:dyDescent="0.25">
      <c r="A2" s="194" t="s">
        <v>367</v>
      </c>
      <c r="B2" s="193"/>
      <c r="C2" s="193"/>
      <c r="D2" s="5"/>
      <c r="E2" s="5"/>
      <c r="F2" s="5"/>
      <c r="G2" s="6"/>
      <c r="I2" s="174"/>
    </row>
    <row r="3" spans="1:9" x14ac:dyDescent="0.25">
      <c r="A3" s="145">
        <v>241</v>
      </c>
      <c r="B3" s="170" t="s">
        <v>368</v>
      </c>
      <c r="C3" s="170" t="s">
        <v>192</v>
      </c>
      <c r="D3" s="170" t="s">
        <v>79</v>
      </c>
      <c r="E3" s="170" t="s">
        <v>121</v>
      </c>
      <c r="F3" s="170" t="s">
        <v>369</v>
      </c>
      <c r="G3" s="170" t="s">
        <v>370</v>
      </c>
      <c r="H3" s="170"/>
      <c r="I3" s="170" t="s">
        <v>77</v>
      </c>
    </row>
    <row r="4" spans="1:9" x14ac:dyDescent="0.25">
      <c r="A4" s="145">
        <v>243</v>
      </c>
      <c r="B4" s="170" t="s">
        <v>127</v>
      </c>
      <c r="C4" s="170" t="s">
        <v>85</v>
      </c>
      <c r="D4" s="170" t="s">
        <v>79</v>
      </c>
      <c r="E4" s="170" t="s">
        <v>121</v>
      </c>
      <c r="F4" s="170" t="s">
        <v>86</v>
      </c>
      <c r="G4" s="170" t="s">
        <v>371</v>
      </c>
      <c r="H4" s="170"/>
      <c r="I4" s="170" t="s">
        <v>77</v>
      </c>
    </row>
    <row r="5" spans="1:9" x14ac:dyDescent="0.25">
      <c r="A5" s="145">
        <v>244</v>
      </c>
      <c r="B5" s="170" t="s">
        <v>134</v>
      </c>
      <c r="C5" s="170" t="s">
        <v>135</v>
      </c>
      <c r="D5" s="170" t="s">
        <v>79</v>
      </c>
      <c r="E5" s="170" t="s">
        <v>121</v>
      </c>
      <c r="F5" s="170" t="s">
        <v>136</v>
      </c>
      <c r="G5" s="170" t="s">
        <v>372</v>
      </c>
      <c r="H5" s="170"/>
      <c r="I5" s="170" t="s">
        <v>77</v>
      </c>
    </row>
    <row r="6" spans="1:9" x14ac:dyDescent="0.25">
      <c r="A6" s="145">
        <v>245</v>
      </c>
      <c r="B6" s="170" t="s">
        <v>373</v>
      </c>
      <c r="C6" s="170" t="s">
        <v>374</v>
      </c>
      <c r="D6" s="170" t="s">
        <v>79</v>
      </c>
      <c r="E6" s="170" t="s">
        <v>467</v>
      </c>
      <c r="F6" s="170" t="s">
        <v>256</v>
      </c>
      <c r="G6" s="170" t="s">
        <v>375</v>
      </c>
      <c r="H6" s="170"/>
      <c r="I6" s="170" t="s">
        <v>77</v>
      </c>
    </row>
    <row r="7" spans="1:9" x14ac:dyDescent="0.25">
      <c r="A7" s="145">
        <v>246</v>
      </c>
      <c r="B7" s="170" t="s">
        <v>119</v>
      </c>
      <c r="C7" s="170" t="s">
        <v>120</v>
      </c>
      <c r="D7" s="170" t="s">
        <v>79</v>
      </c>
      <c r="E7" s="170" t="s">
        <v>376</v>
      </c>
      <c r="F7" s="170" t="s">
        <v>377</v>
      </c>
      <c r="G7" s="170" t="s">
        <v>378</v>
      </c>
      <c r="H7" s="170"/>
      <c r="I7" s="170" t="s">
        <v>77</v>
      </c>
    </row>
    <row r="8" spans="1:9" x14ac:dyDescent="0.25">
      <c r="A8" s="145">
        <v>247</v>
      </c>
      <c r="B8" s="170" t="s">
        <v>379</v>
      </c>
      <c r="C8" s="170" t="s">
        <v>140</v>
      </c>
      <c r="D8" s="170" t="s">
        <v>79</v>
      </c>
      <c r="E8" s="170" t="s">
        <v>121</v>
      </c>
      <c r="F8" s="170" t="s">
        <v>136</v>
      </c>
      <c r="G8" s="170" t="s">
        <v>380</v>
      </c>
      <c r="H8" s="170"/>
      <c r="I8" s="170" t="s">
        <v>77</v>
      </c>
    </row>
    <row r="9" spans="1:9" x14ac:dyDescent="0.25">
      <c r="A9" s="145">
        <v>248</v>
      </c>
      <c r="B9" s="170" t="s">
        <v>194</v>
      </c>
      <c r="C9" s="170" t="s">
        <v>195</v>
      </c>
      <c r="D9" s="170" t="s">
        <v>79</v>
      </c>
      <c r="E9" s="170" t="s">
        <v>703</v>
      </c>
      <c r="F9" s="170" t="s">
        <v>256</v>
      </c>
      <c r="G9" s="170" t="s">
        <v>381</v>
      </c>
      <c r="H9" s="170"/>
      <c r="I9" s="170" t="s">
        <v>77</v>
      </c>
    </row>
    <row r="10" spans="1:9" x14ac:dyDescent="0.25">
      <c r="A10" s="145">
        <v>249</v>
      </c>
      <c r="B10" s="170" t="s">
        <v>137</v>
      </c>
      <c r="C10" s="170" t="s">
        <v>138</v>
      </c>
      <c r="D10" s="170" t="s">
        <v>79</v>
      </c>
      <c r="E10" s="170" t="s">
        <v>382</v>
      </c>
      <c r="F10" s="170" t="s">
        <v>139</v>
      </c>
      <c r="G10" s="170" t="s">
        <v>383</v>
      </c>
      <c r="H10" s="170"/>
      <c r="I10" s="170" t="s">
        <v>77</v>
      </c>
    </row>
    <row r="11" spans="1:9" s="166" customFormat="1" x14ac:dyDescent="0.25">
      <c r="A11" s="145">
        <v>255</v>
      </c>
      <c r="B11" s="171" t="s">
        <v>129</v>
      </c>
      <c r="C11" s="170" t="s">
        <v>130</v>
      </c>
      <c r="D11" s="170" t="s">
        <v>79</v>
      </c>
      <c r="E11" s="170" t="s">
        <v>90</v>
      </c>
      <c r="F11" s="170" t="s">
        <v>96</v>
      </c>
      <c r="G11" s="170" t="s">
        <v>458</v>
      </c>
      <c r="H11" s="170"/>
      <c r="I11" s="170" t="s">
        <v>77</v>
      </c>
    </row>
    <row r="12" spans="1:9" s="166" customFormat="1" x14ac:dyDescent="0.25">
      <c r="A12" s="145">
        <v>251</v>
      </c>
      <c r="B12" s="170" t="s">
        <v>385</v>
      </c>
      <c r="C12" s="170" t="s">
        <v>386</v>
      </c>
      <c r="D12" s="170" t="s">
        <v>79</v>
      </c>
      <c r="E12" s="170" t="s">
        <v>121</v>
      </c>
      <c r="F12" s="170" t="s">
        <v>136</v>
      </c>
      <c r="G12" s="170" t="s">
        <v>384</v>
      </c>
      <c r="H12" s="170"/>
      <c r="I12" s="170" t="s">
        <v>77</v>
      </c>
    </row>
    <row r="13" spans="1:9" s="166" customFormat="1" x14ac:dyDescent="0.25">
      <c r="A13" s="145">
        <v>252</v>
      </c>
      <c r="B13" s="170" t="s">
        <v>183</v>
      </c>
      <c r="C13" s="170" t="s">
        <v>167</v>
      </c>
      <c r="D13" s="170" t="s">
        <v>79</v>
      </c>
      <c r="E13" s="170" t="s">
        <v>387</v>
      </c>
      <c r="F13" s="170" t="s">
        <v>263</v>
      </c>
      <c r="G13" s="170" t="s">
        <v>388</v>
      </c>
      <c r="H13" s="170"/>
      <c r="I13" s="170" t="s">
        <v>77</v>
      </c>
    </row>
    <row r="14" spans="1:9" x14ac:dyDescent="0.25">
      <c r="A14" s="145">
        <v>253</v>
      </c>
      <c r="B14" s="170" t="s">
        <v>131</v>
      </c>
      <c r="C14" s="170" t="s">
        <v>132</v>
      </c>
      <c r="D14" s="170" t="s">
        <v>79</v>
      </c>
      <c r="E14" s="170" t="s">
        <v>479</v>
      </c>
      <c r="F14" s="170" t="s">
        <v>133</v>
      </c>
      <c r="G14" s="170" t="s">
        <v>389</v>
      </c>
      <c r="H14" s="170"/>
      <c r="I14" s="170" t="s">
        <v>77</v>
      </c>
    </row>
    <row r="15" spans="1:9" x14ac:dyDescent="0.25">
      <c r="A15" s="145">
        <v>254</v>
      </c>
      <c r="B15" s="170" t="s">
        <v>390</v>
      </c>
      <c r="C15" s="170" t="s">
        <v>480</v>
      </c>
      <c r="D15" s="170" t="s">
        <v>80</v>
      </c>
      <c r="E15" s="170" t="s">
        <v>391</v>
      </c>
      <c r="F15" s="170" t="s">
        <v>96</v>
      </c>
      <c r="G15" s="170" t="s">
        <v>392</v>
      </c>
      <c r="H15" s="170"/>
      <c r="I15" s="170" t="s">
        <v>77</v>
      </c>
    </row>
    <row r="16" spans="1:9" x14ac:dyDescent="0.25">
      <c r="A16" s="145">
        <v>250</v>
      </c>
      <c r="B16" s="170" t="s">
        <v>156</v>
      </c>
      <c r="C16" s="170" t="s">
        <v>157</v>
      </c>
      <c r="D16" s="170" t="s">
        <v>76</v>
      </c>
      <c r="E16" s="170" t="s">
        <v>391</v>
      </c>
      <c r="F16" s="170" t="s">
        <v>96</v>
      </c>
      <c r="G16" s="170" t="s">
        <v>384</v>
      </c>
      <c r="H16" s="170"/>
      <c r="I16" s="170" t="s">
        <v>77</v>
      </c>
    </row>
    <row r="17" spans="1:9" x14ac:dyDescent="0.25">
      <c r="A17" s="145">
        <v>242</v>
      </c>
      <c r="B17" s="170"/>
      <c r="C17" s="170"/>
      <c r="D17" s="170"/>
      <c r="E17" s="170"/>
      <c r="F17" s="170"/>
      <c r="G17" s="170"/>
      <c r="H17" s="170"/>
      <c r="I17" s="170" t="s">
        <v>77</v>
      </c>
    </row>
    <row r="18" spans="1:9" x14ac:dyDescent="0.25">
      <c r="A18" s="194" t="s">
        <v>460</v>
      </c>
      <c r="B18" s="193"/>
      <c r="C18" s="193"/>
      <c r="I18" s="174"/>
    </row>
    <row r="19" spans="1:9" x14ac:dyDescent="0.25">
      <c r="A19" s="145">
        <v>256</v>
      </c>
      <c r="B19" s="170" t="s">
        <v>143</v>
      </c>
      <c r="C19" s="170" t="s">
        <v>144</v>
      </c>
      <c r="D19" s="170" t="s">
        <v>79</v>
      </c>
      <c r="E19" s="170" t="s">
        <v>393</v>
      </c>
      <c r="F19" s="170" t="s">
        <v>145</v>
      </c>
      <c r="G19" s="170" t="s">
        <v>394</v>
      </c>
      <c r="H19" s="170"/>
      <c r="I19" s="170" t="s">
        <v>77</v>
      </c>
    </row>
    <row r="20" spans="1:9" x14ac:dyDescent="0.25">
      <c r="A20" s="145">
        <v>259</v>
      </c>
      <c r="B20" s="170" t="s">
        <v>112</v>
      </c>
      <c r="C20" s="170" t="s">
        <v>350</v>
      </c>
      <c r="D20" s="170" t="s">
        <v>79</v>
      </c>
      <c r="E20" s="170" t="s">
        <v>397</v>
      </c>
      <c r="F20" s="170" t="s">
        <v>266</v>
      </c>
      <c r="G20" s="170" t="s">
        <v>398</v>
      </c>
      <c r="H20" s="170"/>
      <c r="I20" s="170" t="s">
        <v>77</v>
      </c>
    </row>
    <row r="21" spans="1:9" x14ac:dyDescent="0.25">
      <c r="A21" s="145">
        <v>257</v>
      </c>
      <c r="B21" s="170" t="s">
        <v>74</v>
      </c>
      <c r="C21" s="170" t="s">
        <v>75</v>
      </c>
      <c r="D21" s="170" t="s">
        <v>79</v>
      </c>
      <c r="E21" s="170" t="s">
        <v>113</v>
      </c>
      <c r="F21" s="170" t="s">
        <v>257</v>
      </c>
      <c r="G21" s="170" t="s">
        <v>395</v>
      </c>
      <c r="H21" s="170"/>
      <c r="I21" s="170" t="s">
        <v>77</v>
      </c>
    </row>
    <row r="22" spans="1:9" s="4" customFormat="1" x14ac:dyDescent="0.25">
      <c r="A22" s="145">
        <v>258</v>
      </c>
      <c r="B22" s="170" t="s">
        <v>148</v>
      </c>
      <c r="C22" s="170" t="s">
        <v>149</v>
      </c>
      <c r="D22" s="170" t="s">
        <v>79</v>
      </c>
      <c r="E22" s="170" t="s">
        <v>101</v>
      </c>
      <c r="F22" s="170" t="s">
        <v>258</v>
      </c>
      <c r="G22" s="170" t="s">
        <v>396</v>
      </c>
      <c r="H22" s="170"/>
      <c r="I22" s="170" t="s">
        <v>83</v>
      </c>
    </row>
    <row r="23" spans="1:9" x14ac:dyDescent="0.25">
      <c r="A23" s="145">
        <v>260</v>
      </c>
      <c r="B23" s="170" t="s">
        <v>146</v>
      </c>
      <c r="C23" s="170" t="s">
        <v>147</v>
      </c>
      <c r="D23" s="170" t="s">
        <v>79</v>
      </c>
      <c r="E23" s="170" t="s">
        <v>399</v>
      </c>
      <c r="F23" s="170" t="s">
        <v>263</v>
      </c>
      <c r="G23" s="170" t="s">
        <v>400</v>
      </c>
      <c r="H23" s="170"/>
      <c r="I23" s="170" t="s">
        <v>83</v>
      </c>
    </row>
    <row r="24" spans="1:9" x14ac:dyDescent="0.25">
      <c r="A24" s="145">
        <v>261</v>
      </c>
      <c r="B24" s="170" t="s">
        <v>401</v>
      </c>
      <c r="C24" s="170" t="s">
        <v>159</v>
      </c>
      <c r="D24" s="170" t="s">
        <v>79</v>
      </c>
      <c r="E24" s="170" t="s">
        <v>402</v>
      </c>
      <c r="F24" s="170" t="s">
        <v>403</v>
      </c>
      <c r="G24" s="170" t="s">
        <v>404</v>
      </c>
      <c r="H24" s="170"/>
      <c r="I24" s="170" t="s">
        <v>83</v>
      </c>
    </row>
    <row r="25" spans="1:9" x14ac:dyDescent="0.25">
      <c r="A25" s="145">
        <v>262</v>
      </c>
      <c r="B25" s="170" t="s">
        <v>148</v>
      </c>
      <c r="C25" s="170" t="s">
        <v>405</v>
      </c>
      <c r="D25" s="170" t="s">
        <v>79</v>
      </c>
      <c r="E25" s="170" t="s">
        <v>467</v>
      </c>
      <c r="F25" s="170" t="s">
        <v>256</v>
      </c>
      <c r="G25" s="170" t="s">
        <v>406</v>
      </c>
      <c r="H25" s="170"/>
      <c r="I25" s="170" t="s">
        <v>83</v>
      </c>
    </row>
    <row r="26" spans="1:9" x14ac:dyDescent="0.25">
      <c r="A26" s="145">
        <v>265</v>
      </c>
      <c r="B26" s="170" t="s">
        <v>150</v>
      </c>
      <c r="C26" s="170" t="s">
        <v>151</v>
      </c>
      <c r="D26" s="170" t="s">
        <v>79</v>
      </c>
      <c r="E26" s="170" t="s">
        <v>410</v>
      </c>
      <c r="F26" s="170" t="s">
        <v>411</v>
      </c>
      <c r="G26" s="170" t="s">
        <v>412</v>
      </c>
      <c r="H26" s="170"/>
      <c r="I26" s="170" t="s">
        <v>83</v>
      </c>
    </row>
    <row r="27" spans="1:9" x14ac:dyDescent="0.25">
      <c r="A27" s="145">
        <v>267</v>
      </c>
      <c r="B27" s="170" t="s">
        <v>154</v>
      </c>
      <c r="C27" s="170" t="s">
        <v>155</v>
      </c>
      <c r="D27" s="170" t="s">
        <v>79</v>
      </c>
      <c r="E27" s="170" t="s">
        <v>90</v>
      </c>
      <c r="F27" s="170" t="s">
        <v>413</v>
      </c>
      <c r="G27" s="170" t="s">
        <v>414</v>
      </c>
      <c r="H27" s="170"/>
      <c r="I27" s="170" t="s">
        <v>83</v>
      </c>
    </row>
    <row r="28" spans="1:9" x14ac:dyDescent="0.25">
      <c r="A28" s="145">
        <v>268</v>
      </c>
      <c r="B28" s="170" t="s">
        <v>160</v>
      </c>
      <c r="C28" s="170" t="s">
        <v>196</v>
      </c>
      <c r="D28" s="170" t="s">
        <v>79</v>
      </c>
      <c r="E28" s="170" t="s">
        <v>161</v>
      </c>
      <c r="F28" s="170" t="s">
        <v>96</v>
      </c>
      <c r="G28" s="170" t="s">
        <v>415</v>
      </c>
      <c r="H28" s="170"/>
      <c r="I28" s="170" t="s">
        <v>83</v>
      </c>
    </row>
    <row r="29" spans="1:9" x14ac:dyDescent="0.25">
      <c r="A29" s="145">
        <v>269</v>
      </c>
      <c r="B29" s="170" t="s">
        <v>141</v>
      </c>
      <c r="C29" s="170" t="s">
        <v>142</v>
      </c>
      <c r="D29" s="170" t="s">
        <v>79</v>
      </c>
      <c r="E29" s="170" t="s">
        <v>312</v>
      </c>
      <c r="F29" s="170" t="s">
        <v>96</v>
      </c>
      <c r="G29" s="170" t="s">
        <v>416</v>
      </c>
      <c r="H29" s="170"/>
      <c r="I29" s="170" t="s">
        <v>83</v>
      </c>
    </row>
    <row r="30" spans="1:9" x14ac:dyDescent="0.25">
      <c r="A30" s="145">
        <v>270</v>
      </c>
      <c r="B30" s="171" t="s">
        <v>162</v>
      </c>
      <c r="C30" s="171" t="s">
        <v>468</v>
      </c>
      <c r="D30" s="170" t="s">
        <v>80</v>
      </c>
      <c r="E30" s="170" t="s">
        <v>163</v>
      </c>
      <c r="F30" s="170" t="s">
        <v>164</v>
      </c>
      <c r="G30" s="170" t="s">
        <v>417</v>
      </c>
      <c r="H30" s="170"/>
      <c r="I30" s="170" t="s">
        <v>83</v>
      </c>
    </row>
    <row r="31" spans="1:9" x14ac:dyDescent="0.25">
      <c r="A31" s="145">
        <v>263</v>
      </c>
      <c r="B31" s="170" t="s">
        <v>452</v>
      </c>
      <c r="C31" s="170" t="s">
        <v>453</v>
      </c>
      <c r="D31" s="170" t="s">
        <v>76</v>
      </c>
      <c r="E31" s="170" t="s">
        <v>402</v>
      </c>
      <c r="F31" s="170" t="s">
        <v>403</v>
      </c>
      <c r="G31" s="170" t="s">
        <v>454</v>
      </c>
      <c r="H31" s="170"/>
      <c r="I31" s="170" t="s">
        <v>83</v>
      </c>
    </row>
    <row r="32" spans="1:9" x14ac:dyDescent="0.25">
      <c r="A32" s="145">
        <v>264</v>
      </c>
      <c r="B32" s="170" t="s">
        <v>407</v>
      </c>
      <c r="C32" s="170" t="s">
        <v>408</v>
      </c>
      <c r="D32" s="170" t="s">
        <v>76</v>
      </c>
      <c r="E32" s="170" t="s">
        <v>179</v>
      </c>
      <c r="F32" s="170" t="s">
        <v>263</v>
      </c>
      <c r="G32" s="170" t="s">
        <v>409</v>
      </c>
      <c r="H32" s="170"/>
      <c r="I32" s="170" t="s">
        <v>83</v>
      </c>
    </row>
    <row r="33" spans="1:9" s="166" customFormat="1" x14ac:dyDescent="0.25">
      <c r="A33" s="145">
        <v>266</v>
      </c>
      <c r="B33" s="170" t="s">
        <v>168</v>
      </c>
      <c r="C33" s="170" t="s">
        <v>169</v>
      </c>
      <c r="D33" s="170" t="s">
        <v>76</v>
      </c>
      <c r="E33" s="170" t="s">
        <v>170</v>
      </c>
      <c r="F33" s="170" t="s">
        <v>133</v>
      </c>
      <c r="G33" s="170" t="s">
        <v>455</v>
      </c>
      <c r="H33" s="170"/>
      <c r="I33" s="170" t="s">
        <v>83</v>
      </c>
    </row>
    <row r="34" spans="1:9" x14ac:dyDescent="0.25">
      <c r="A34" s="194" t="s">
        <v>459</v>
      </c>
      <c r="B34" s="193"/>
      <c r="C34" s="193"/>
      <c r="I34" s="174"/>
    </row>
    <row r="35" spans="1:9" x14ac:dyDescent="0.25">
      <c r="A35" s="145">
        <v>272</v>
      </c>
      <c r="B35" s="170" t="s">
        <v>278</v>
      </c>
      <c r="C35" s="170" t="s">
        <v>456</v>
      </c>
      <c r="D35" s="170" t="s">
        <v>79</v>
      </c>
      <c r="E35" s="170" t="s">
        <v>95</v>
      </c>
      <c r="F35" s="170" t="s">
        <v>133</v>
      </c>
      <c r="G35" s="170" t="s">
        <v>457</v>
      </c>
      <c r="H35" s="170"/>
      <c r="I35" s="170" t="s">
        <v>83</v>
      </c>
    </row>
    <row r="36" spans="1:9" x14ac:dyDescent="0.25">
      <c r="A36" s="145">
        <v>273</v>
      </c>
      <c r="B36" s="170" t="s">
        <v>418</v>
      </c>
      <c r="C36" s="170" t="s">
        <v>419</v>
      </c>
      <c r="D36" s="170" t="s">
        <v>79</v>
      </c>
      <c r="E36" s="170" t="s">
        <v>420</v>
      </c>
      <c r="F36" s="170" t="s">
        <v>421</v>
      </c>
      <c r="G36" s="170" t="s">
        <v>422</v>
      </c>
      <c r="H36" s="170"/>
      <c r="I36" s="170" t="s">
        <v>83</v>
      </c>
    </row>
    <row r="37" spans="1:9" x14ac:dyDescent="0.25">
      <c r="A37" s="145">
        <v>274</v>
      </c>
      <c r="B37" s="170" t="s">
        <v>158</v>
      </c>
      <c r="C37" s="170" t="s">
        <v>159</v>
      </c>
      <c r="D37" s="170" t="s">
        <v>79</v>
      </c>
      <c r="E37" s="170" t="s">
        <v>467</v>
      </c>
      <c r="F37" s="170" t="s">
        <v>153</v>
      </c>
      <c r="G37" s="170" t="s">
        <v>423</v>
      </c>
      <c r="H37" s="170"/>
      <c r="I37" s="170" t="s">
        <v>83</v>
      </c>
    </row>
    <row r="38" spans="1:9" x14ac:dyDescent="0.25">
      <c r="A38" s="145">
        <v>276</v>
      </c>
      <c r="B38" s="170" t="s">
        <v>427</v>
      </c>
      <c r="C38" s="170" t="s">
        <v>428</v>
      </c>
      <c r="D38" s="170" t="s">
        <v>79</v>
      </c>
      <c r="E38" s="170" t="s">
        <v>429</v>
      </c>
      <c r="F38" s="170" t="s">
        <v>271</v>
      </c>
      <c r="G38" s="170" t="s">
        <v>430</v>
      </c>
      <c r="H38" s="170"/>
      <c r="I38" s="170" t="s">
        <v>83</v>
      </c>
    </row>
    <row r="39" spans="1:9" x14ac:dyDescent="0.25">
      <c r="A39" s="145">
        <v>277</v>
      </c>
      <c r="B39" s="170" t="s">
        <v>431</v>
      </c>
      <c r="C39" s="170" t="s">
        <v>432</v>
      </c>
      <c r="D39" s="170" t="s">
        <v>79</v>
      </c>
      <c r="E39" s="170" t="s">
        <v>301</v>
      </c>
      <c r="F39" s="170" t="s">
        <v>256</v>
      </c>
      <c r="G39" s="170" t="s">
        <v>433</v>
      </c>
      <c r="H39" s="170"/>
      <c r="I39" s="170" t="s">
        <v>83</v>
      </c>
    </row>
    <row r="40" spans="1:9" x14ac:dyDescent="0.25">
      <c r="A40" s="145">
        <v>278</v>
      </c>
      <c r="B40" s="170" t="s">
        <v>174</v>
      </c>
      <c r="C40" s="170" t="s">
        <v>175</v>
      </c>
      <c r="D40" s="170" t="s">
        <v>79</v>
      </c>
      <c r="E40" s="170" t="s">
        <v>176</v>
      </c>
      <c r="F40" s="170" t="s">
        <v>96</v>
      </c>
      <c r="G40" s="170" t="s">
        <v>434</v>
      </c>
      <c r="H40" s="170"/>
      <c r="I40" s="170" t="s">
        <v>83</v>
      </c>
    </row>
    <row r="41" spans="1:9" x14ac:dyDescent="0.25">
      <c r="A41" s="145">
        <v>280</v>
      </c>
      <c r="B41" s="170" t="s">
        <v>439</v>
      </c>
      <c r="C41" s="170" t="s">
        <v>440</v>
      </c>
      <c r="D41" s="170" t="s">
        <v>87</v>
      </c>
      <c r="E41" s="170" t="s">
        <v>441</v>
      </c>
      <c r="F41" s="170" t="s">
        <v>259</v>
      </c>
      <c r="G41" s="170" t="s">
        <v>442</v>
      </c>
      <c r="H41" s="170"/>
      <c r="I41" s="170" t="s">
        <v>83</v>
      </c>
    </row>
    <row r="42" spans="1:9" x14ac:dyDescent="0.25">
      <c r="A42" s="145">
        <v>275</v>
      </c>
      <c r="B42" s="170" t="s">
        <v>166</v>
      </c>
      <c r="C42" s="170" t="s">
        <v>167</v>
      </c>
      <c r="D42" s="170" t="s">
        <v>80</v>
      </c>
      <c r="E42" s="170" t="s">
        <v>424</v>
      </c>
      <c r="F42" s="170" t="s">
        <v>425</v>
      </c>
      <c r="G42" s="170" t="s">
        <v>426</v>
      </c>
      <c r="H42" s="170"/>
      <c r="I42" s="170" t="s">
        <v>83</v>
      </c>
    </row>
    <row r="43" spans="1:9" x14ac:dyDescent="0.25">
      <c r="A43" s="145">
        <v>281</v>
      </c>
      <c r="B43" s="170" t="s">
        <v>185</v>
      </c>
      <c r="C43" s="170" t="s">
        <v>443</v>
      </c>
      <c r="D43" s="170" t="s">
        <v>80</v>
      </c>
      <c r="E43" s="170" t="s">
        <v>319</v>
      </c>
      <c r="F43" s="170" t="s">
        <v>290</v>
      </c>
      <c r="G43" s="170" t="s">
        <v>444</v>
      </c>
      <c r="H43" s="170"/>
      <c r="I43" s="170" t="s">
        <v>83</v>
      </c>
    </row>
    <row r="44" spans="1:9" x14ac:dyDescent="0.25">
      <c r="A44" s="145">
        <v>284</v>
      </c>
      <c r="B44" s="170" t="s">
        <v>190</v>
      </c>
      <c r="C44" s="170" t="s">
        <v>447</v>
      </c>
      <c r="D44" s="170" t="s">
        <v>80</v>
      </c>
      <c r="E44" s="170" t="s">
        <v>703</v>
      </c>
      <c r="F44" s="170" t="s">
        <v>448</v>
      </c>
      <c r="G44" s="170" t="s">
        <v>449</v>
      </c>
      <c r="H44" s="170"/>
      <c r="I44" s="170" t="s">
        <v>83</v>
      </c>
    </row>
    <row r="45" spans="1:9" x14ac:dyDescent="0.25">
      <c r="A45" s="145">
        <v>279</v>
      </c>
      <c r="B45" s="170" t="s">
        <v>435</v>
      </c>
      <c r="C45" s="170" t="s">
        <v>436</v>
      </c>
      <c r="D45" s="170" t="s">
        <v>76</v>
      </c>
      <c r="E45" s="170" t="s">
        <v>467</v>
      </c>
      <c r="F45" s="170" t="s">
        <v>437</v>
      </c>
      <c r="G45" s="170" t="s">
        <v>438</v>
      </c>
      <c r="H45" s="170"/>
      <c r="I45" s="170" t="s">
        <v>83</v>
      </c>
    </row>
    <row r="46" spans="1:9" s="166" customFormat="1" x14ac:dyDescent="0.25">
      <c r="A46" s="145">
        <v>282</v>
      </c>
      <c r="B46" s="170" t="s">
        <v>109</v>
      </c>
      <c r="C46" s="170" t="s">
        <v>445</v>
      </c>
      <c r="D46" s="170" t="s">
        <v>76</v>
      </c>
      <c r="E46" s="170" t="s">
        <v>128</v>
      </c>
      <c r="F46" s="170" t="s">
        <v>320</v>
      </c>
      <c r="G46" s="170" t="s">
        <v>446</v>
      </c>
      <c r="H46" s="170"/>
      <c r="I46" s="170" t="s">
        <v>83</v>
      </c>
    </row>
    <row r="47" spans="1:9" s="166" customFormat="1" x14ac:dyDescent="0.25">
      <c r="A47" s="145">
        <v>285</v>
      </c>
      <c r="B47" s="170" t="s">
        <v>171</v>
      </c>
      <c r="C47" s="170" t="s">
        <v>172</v>
      </c>
      <c r="D47" s="170" t="s">
        <v>76</v>
      </c>
      <c r="E47" s="170" t="s">
        <v>450</v>
      </c>
      <c r="F47" s="170" t="s">
        <v>173</v>
      </c>
      <c r="G47" s="170" t="s">
        <v>451</v>
      </c>
      <c r="H47" s="170"/>
      <c r="I47" s="170" t="s">
        <v>83</v>
      </c>
    </row>
    <row r="48" spans="1:9" x14ac:dyDescent="0.25">
      <c r="A48" s="145">
        <v>271</v>
      </c>
      <c r="B48" s="170"/>
      <c r="C48" s="170"/>
      <c r="D48" s="170"/>
      <c r="E48" s="170"/>
      <c r="F48" s="170"/>
      <c r="G48" s="170"/>
      <c r="H48" s="170"/>
      <c r="I48" s="170"/>
    </row>
    <row r="49" spans="1:22" x14ac:dyDescent="0.25">
      <c r="A49" s="145">
        <v>283</v>
      </c>
      <c r="B49" s="171"/>
      <c r="C49" s="171"/>
      <c r="D49" s="171"/>
      <c r="E49" s="171"/>
      <c r="F49" s="171"/>
      <c r="G49" s="171"/>
      <c r="H49" s="171"/>
      <c r="I49" s="171"/>
    </row>
    <row r="50" spans="1:22" x14ac:dyDescent="0.25">
      <c r="A50" s="194" t="s">
        <v>100</v>
      </c>
      <c r="B50" s="193"/>
      <c r="C50" s="193"/>
      <c r="G50"/>
      <c r="I50" s="174"/>
    </row>
    <row r="51" spans="1:22" x14ac:dyDescent="0.25">
      <c r="A51" s="145">
        <v>130</v>
      </c>
      <c r="B51" s="168" t="s">
        <v>88</v>
      </c>
      <c r="C51" s="168" t="s">
        <v>89</v>
      </c>
      <c r="D51" s="168" t="s">
        <v>79</v>
      </c>
      <c r="E51" s="168" t="s">
        <v>90</v>
      </c>
      <c r="F51" s="168" t="s">
        <v>263</v>
      </c>
      <c r="G51" s="168" t="s">
        <v>264</v>
      </c>
      <c r="H51" s="168"/>
      <c r="I51" s="168" t="s">
        <v>83</v>
      </c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</row>
    <row r="52" spans="1:22" x14ac:dyDescent="0.25">
      <c r="A52" s="145">
        <v>136</v>
      </c>
      <c r="B52" s="168" t="s">
        <v>278</v>
      </c>
      <c r="C52" s="168" t="s">
        <v>279</v>
      </c>
      <c r="D52" s="168" t="s">
        <v>79</v>
      </c>
      <c r="E52" s="168" t="s">
        <v>280</v>
      </c>
      <c r="F52" s="168" t="s">
        <v>133</v>
      </c>
      <c r="G52" s="168" t="s">
        <v>281</v>
      </c>
      <c r="H52" s="168"/>
      <c r="I52" s="168" t="s">
        <v>83</v>
      </c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</row>
    <row r="53" spans="1:22" x14ac:dyDescent="0.25">
      <c r="A53" s="145">
        <v>140</v>
      </c>
      <c r="B53" s="168" t="s">
        <v>292</v>
      </c>
      <c r="C53" s="168" t="s">
        <v>293</v>
      </c>
      <c r="D53" s="168" t="s">
        <v>79</v>
      </c>
      <c r="E53" s="168" t="s">
        <v>695</v>
      </c>
      <c r="F53" s="168" t="s">
        <v>152</v>
      </c>
      <c r="G53" s="168" t="s">
        <v>294</v>
      </c>
      <c r="H53" s="168"/>
      <c r="I53" s="168" t="s">
        <v>83</v>
      </c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</row>
    <row r="54" spans="1:22" x14ac:dyDescent="0.25">
      <c r="A54" s="145">
        <v>137</v>
      </c>
      <c r="B54" s="168" t="s">
        <v>282</v>
      </c>
      <c r="C54" s="168" t="s">
        <v>283</v>
      </c>
      <c r="D54" s="168" t="s">
        <v>79</v>
      </c>
      <c r="E54" s="168" t="s">
        <v>699</v>
      </c>
      <c r="F54" s="168" t="s">
        <v>271</v>
      </c>
      <c r="G54" s="168" t="s">
        <v>284</v>
      </c>
      <c r="H54" s="168"/>
      <c r="I54" s="168" t="s">
        <v>83</v>
      </c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</row>
    <row r="55" spans="1:22" x14ac:dyDescent="0.25">
      <c r="A55" s="145">
        <v>141</v>
      </c>
      <c r="B55" s="168" t="s">
        <v>295</v>
      </c>
      <c r="C55" s="168" t="s">
        <v>296</v>
      </c>
      <c r="D55" s="168" t="s">
        <v>79</v>
      </c>
      <c r="E55" s="168" t="s">
        <v>466</v>
      </c>
      <c r="F55" s="168" t="s">
        <v>297</v>
      </c>
      <c r="G55" s="168" t="s">
        <v>298</v>
      </c>
      <c r="H55" s="168"/>
      <c r="I55" s="168" t="s">
        <v>83</v>
      </c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</row>
    <row r="56" spans="1:22" x14ac:dyDescent="0.25">
      <c r="A56" s="145">
        <v>135</v>
      </c>
      <c r="B56" s="168" t="s">
        <v>84</v>
      </c>
      <c r="C56" s="168" t="s">
        <v>85</v>
      </c>
      <c r="D56" s="168" t="s">
        <v>79</v>
      </c>
      <c r="E56" s="168" t="s">
        <v>277</v>
      </c>
      <c r="F56" s="168" t="s">
        <v>86</v>
      </c>
      <c r="G56" s="168" t="s">
        <v>276</v>
      </c>
      <c r="H56" s="168"/>
      <c r="I56" s="168" t="s">
        <v>83</v>
      </c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</row>
    <row r="57" spans="1:22" x14ac:dyDescent="0.25">
      <c r="A57" s="145">
        <v>131</v>
      </c>
      <c r="B57" s="168" t="s">
        <v>91</v>
      </c>
      <c r="C57" s="168" t="s">
        <v>126</v>
      </c>
      <c r="D57" s="168" t="s">
        <v>79</v>
      </c>
      <c r="E57" s="168" t="s">
        <v>265</v>
      </c>
      <c r="F57" s="168" t="s">
        <v>266</v>
      </c>
      <c r="G57" s="168" t="s">
        <v>267</v>
      </c>
      <c r="H57" s="168"/>
      <c r="I57" s="168" t="s">
        <v>83</v>
      </c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</row>
    <row r="58" spans="1:22" x14ac:dyDescent="0.25">
      <c r="A58" s="145">
        <v>132</v>
      </c>
      <c r="B58" s="168" t="s">
        <v>268</v>
      </c>
      <c r="C58" s="168" t="s">
        <v>269</v>
      </c>
      <c r="D58" s="168" t="s">
        <v>87</v>
      </c>
      <c r="E58" s="168" t="s">
        <v>467</v>
      </c>
      <c r="F58" s="168" t="s">
        <v>263</v>
      </c>
      <c r="G58" s="168" t="s">
        <v>270</v>
      </c>
      <c r="H58" s="168"/>
      <c r="I58" s="168" t="s">
        <v>83</v>
      </c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</row>
    <row r="59" spans="1:22" x14ac:dyDescent="0.25">
      <c r="A59" s="145">
        <v>142</v>
      </c>
      <c r="B59" s="168" t="s">
        <v>299</v>
      </c>
      <c r="C59" s="168" t="s">
        <v>300</v>
      </c>
      <c r="D59" s="168" t="s">
        <v>87</v>
      </c>
      <c r="E59" s="168" t="s">
        <v>301</v>
      </c>
      <c r="F59" s="168" t="s">
        <v>302</v>
      </c>
      <c r="G59" s="168" t="s">
        <v>303</v>
      </c>
      <c r="H59" s="168"/>
      <c r="I59" s="168" t="s">
        <v>83</v>
      </c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</row>
    <row r="60" spans="1:22" x14ac:dyDescent="0.25">
      <c r="A60" s="145">
        <v>139</v>
      </c>
      <c r="B60" s="168" t="s">
        <v>288</v>
      </c>
      <c r="C60" s="168" t="s">
        <v>289</v>
      </c>
      <c r="D60" s="168" t="s">
        <v>80</v>
      </c>
      <c r="E60" s="168" t="s">
        <v>387</v>
      </c>
      <c r="F60" s="168" t="s">
        <v>290</v>
      </c>
      <c r="G60" s="168" t="s">
        <v>291</v>
      </c>
      <c r="H60" s="168"/>
      <c r="I60" s="168" t="s">
        <v>83</v>
      </c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</row>
    <row r="61" spans="1:22" x14ac:dyDescent="0.25">
      <c r="A61" s="145">
        <v>138</v>
      </c>
      <c r="B61" s="168" t="s">
        <v>285</v>
      </c>
      <c r="C61" s="168" t="s">
        <v>175</v>
      </c>
      <c r="D61" s="168" t="s">
        <v>80</v>
      </c>
      <c r="E61" s="168" t="s">
        <v>286</v>
      </c>
      <c r="F61" s="168" t="s">
        <v>182</v>
      </c>
      <c r="G61" s="168" t="s">
        <v>287</v>
      </c>
      <c r="H61" s="168"/>
      <c r="I61" s="168" t="s">
        <v>83</v>
      </c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</row>
    <row r="62" spans="1:22" s="166" customFormat="1" x14ac:dyDescent="0.25">
      <c r="A62" s="145">
        <v>143</v>
      </c>
      <c r="B62" s="168" t="s">
        <v>162</v>
      </c>
      <c r="C62" s="168" t="s">
        <v>468</v>
      </c>
      <c r="D62" s="168" t="s">
        <v>80</v>
      </c>
      <c r="E62" s="168" t="s">
        <v>163</v>
      </c>
      <c r="F62" s="168" t="s">
        <v>164</v>
      </c>
      <c r="G62" s="168" t="s">
        <v>331</v>
      </c>
      <c r="H62" s="168"/>
      <c r="I62" s="168" t="s">
        <v>83</v>
      </c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</row>
    <row r="63" spans="1:22" x14ac:dyDescent="0.25">
      <c r="A63" s="145">
        <v>134</v>
      </c>
      <c r="B63" s="168" t="s">
        <v>273</v>
      </c>
      <c r="C63" s="168" t="s">
        <v>274</v>
      </c>
      <c r="D63" s="168" t="s">
        <v>80</v>
      </c>
      <c r="E63" s="168" t="s">
        <v>467</v>
      </c>
      <c r="F63" s="168" t="s">
        <v>275</v>
      </c>
      <c r="G63" s="168" t="s">
        <v>276</v>
      </c>
      <c r="H63" s="168"/>
      <c r="I63" s="168" t="s">
        <v>83</v>
      </c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</row>
    <row r="64" spans="1:22" x14ac:dyDescent="0.25">
      <c r="A64" s="145">
        <v>133</v>
      </c>
      <c r="B64" s="168" t="s">
        <v>187</v>
      </c>
      <c r="C64" s="168" t="s">
        <v>181</v>
      </c>
      <c r="D64" s="168" t="s">
        <v>76</v>
      </c>
      <c r="E64" s="168" t="s">
        <v>467</v>
      </c>
      <c r="F64" s="168" t="s">
        <v>271</v>
      </c>
      <c r="G64" s="168" t="s">
        <v>272</v>
      </c>
      <c r="H64" s="168"/>
      <c r="I64" s="168" t="s">
        <v>83</v>
      </c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</row>
    <row r="65" spans="1:20" x14ac:dyDescent="0.25">
      <c r="A65" s="194" t="s">
        <v>366</v>
      </c>
      <c r="B65" s="193"/>
      <c r="C65" s="193"/>
      <c r="I65" s="174"/>
    </row>
    <row r="66" spans="1:20" x14ac:dyDescent="0.25">
      <c r="A66" s="145">
        <v>153</v>
      </c>
      <c r="B66" s="168" t="s">
        <v>106</v>
      </c>
      <c r="C66" s="168" t="s">
        <v>107</v>
      </c>
      <c r="D66" s="168" t="s">
        <v>79</v>
      </c>
      <c r="E66" s="168" t="s">
        <v>693</v>
      </c>
      <c r="F66" s="168" t="s">
        <v>133</v>
      </c>
      <c r="G66" s="168" t="s">
        <v>108</v>
      </c>
      <c r="H66" s="168"/>
      <c r="I66" s="168" t="s">
        <v>83</v>
      </c>
      <c r="K66" s="145"/>
      <c r="L66" s="148"/>
      <c r="M66" s="149"/>
      <c r="N66" s="146"/>
      <c r="O66" s="146"/>
      <c r="P66" s="146"/>
      <c r="Q66" s="146"/>
      <c r="R66" s="146"/>
      <c r="S66" s="146"/>
      <c r="T66" s="147"/>
    </row>
    <row r="67" spans="1:20" s="166" customFormat="1" x14ac:dyDescent="0.25">
      <c r="A67" s="145">
        <v>157</v>
      </c>
      <c r="B67" s="168" t="s">
        <v>81</v>
      </c>
      <c r="C67" s="168" t="s">
        <v>82</v>
      </c>
      <c r="D67" s="168" t="s">
        <v>79</v>
      </c>
      <c r="E67" s="168" t="s">
        <v>101</v>
      </c>
      <c r="F67" s="168" t="s">
        <v>258</v>
      </c>
      <c r="G67" s="168" t="s">
        <v>337</v>
      </c>
      <c r="H67" s="168"/>
      <c r="I67" s="168" t="s">
        <v>83</v>
      </c>
      <c r="K67" s="145"/>
      <c r="L67" s="148"/>
      <c r="M67" s="149"/>
      <c r="N67" s="168"/>
      <c r="O67" s="168"/>
      <c r="P67" s="168"/>
      <c r="Q67" s="168"/>
      <c r="R67" s="168"/>
      <c r="S67" s="168"/>
      <c r="T67" s="147"/>
    </row>
    <row r="68" spans="1:20" s="166" customFormat="1" x14ac:dyDescent="0.25">
      <c r="A68" s="145">
        <v>155</v>
      </c>
      <c r="B68" s="168" t="s">
        <v>93</v>
      </c>
      <c r="C68" s="168" t="s">
        <v>94</v>
      </c>
      <c r="D68" s="168" t="s">
        <v>79</v>
      </c>
      <c r="E68" s="168" t="s">
        <v>332</v>
      </c>
      <c r="F68" s="168" t="s">
        <v>96</v>
      </c>
      <c r="G68" s="168" t="s">
        <v>333</v>
      </c>
      <c r="H68" s="168"/>
      <c r="I68" s="168" t="s">
        <v>83</v>
      </c>
      <c r="K68" s="145"/>
      <c r="L68" s="148"/>
      <c r="M68" s="149"/>
      <c r="N68" s="168"/>
      <c r="O68" s="168"/>
      <c r="P68" s="168"/>
      <c r="Q68" s="168"/>
      <c r="R68" s="168"/>
      <c r="S68" s="168"/>
      <c r="T68" s="147"/>
    </row>
    <row r="69" spans="1:20" s="166" customFormat="1" x14ac:dyDescent="0.25">
      <c r="A69" s="145">
        <v>152</v>
      </c>
      <c r="B69" s="168" t="s">
        <v>189</v>
      </c>
      <c r="C69" s="168" t="s">
        <v>329</v>
      </c>
      <c r="D69" s="168" t="s">
        <v>79</v>
      </c>
      <c r="E69" s="168" t="s">
        <v>469</v>
      </c>
      <c r="F69" s="168" t="s">
        <v>86</v>
      </c>
      <c r="G69" s="168" t="s">
        <v>330</v>
      </c>
      <c r="H69" s="168"/>
      <c r="I69" s="168" t="s">
        <v>83</v>
      </c>
      <c r="K69" s="145"/>
      <c r="L69" s="148"/>
      <c r="M69" s="149"/>
      <c r="N69" s="168"/>
      <c r="O69" s="168"/>
      <c r="P69" s="168"/>
      <c r="Q69" s="168"/>
      <c r="R69" s="168"/>
      <c r="S69" s="168"/>
      <c r="T69" s="147"/>
    </row>
    <row r="70" spans="1:20" s="166" customFormat="1" x14ac:dyDescent="0.25">
      <c r="A70" s="145">
        <v>156</v>
      </c>
      <c r="B70" s="168" t="s">
        <v>334</v>
      </c>
      <c r="C70" s="168" t="s">
        <v>335</v>
      </c>
      <c r="D70" s="168" t="s">
        <v>79</v>
      </c>
      <c r="E70" s="168" t="s">
        <v>692</v>
      </c>
      <c r="F70" s="168" t="s">
        <v>256</v>
      </c>
      <c r="G70" s="168" t="s">
        <v>336</v>
      </c>
      <c r="H70" s="168"/>
      <c r="I70" s="168" t="s">
        <v>83</v>
      </c>
      <c r="K70" s="145"/>
      <c r="L70" s="148"/>
      <c r="M70" s="149"/>
      <c r="N70" s="168"/>
      <c r="O70" s="168"/>
      <c r="P70" s="168"/>
      <c r="Q70" s="168"/>
      <c r="R70" s="168"/>
      <c r="S70" s="168"/>
      <c r="T70" s="147"/>
    </row>
    <row r="71" spans="1:20" x14ac:dyDescent="0.25">
      <c r="A71" s="145">
        <v>149</v>
      </c>
      <c r="B71" s="168" t="s">
        <v>318</v>
      </c>
      <c r="C71" s="168" t="s">
        <v>186</v>
      </c>
      <c r="D71" s="168" t="s">
        <v>79</v>
      </c>
      <c r="E71" s="168" t="s">
        <v>319</v>
      </c>
      <c r="F71" s="168" t="s">
        <v>320</v>
      </c>
      <c r="G71" s="168" t="s">
        <v>321</v>
      </c>
      <c r="H71" s="168"/>
      <c r="I71" s="168" t="s">
        <v>83</v>
      </c>
      <c r="K71" s="145"/>
      <c r="L71" s="148"/>
      <c r="M71" s="149"/>
      <c r="N71" s="146"/>
      <c r="O71" s="146"/>
      <c r="P71" s="146"/>
      <c r="Q71" s="146"/>
      <c r="R71" s="146"/>
      <c r="S71" s="146"/>
      <c r="T71" s="147"/>
    </row>
    <row r="72" spans="1:20" x14ac:dyDescent="0.25">
      <c r="A72" s="145">
        <v>146</v>
      </c>
      <c r="B72" s="168" t="s">
        <v>103</v>
      </c>
      <c r="C72" s="168" t="s">
        <v>104</v>
      </c>
      <c r="D72" s="168" t="s">
        <v>79</v>
      </c>
      <c r="E72" s="170" t="s">
        <v>121</v>
      </c>
      <c r="F72" s="168" t="s">
        <v>258</v>
      </c>
      <c r="G72" s="168" t="s">
        <v>310</v>
      </c>
      <c r="H72" s="168"/>
      <c r="I72" s="168" t="s">
        <v>83</v>
      </c>
      <c r="K72" s="145"/>
      <c r="L72" s="148"/>
      <c r="M72" s="149"/>
      <c r="N72" s="146"/>
      <c r="O72" s="146"/>
      <c r="P72" s="146"/>
      <c r="Q72" s="146"/>
      <c r="R72" s="146"/>
      <c r="S72" s="146"/>
      <c r="T72" s="147"/>
    </row>
    <row r="73" spans="1:20" x14ac:dyDescent="0.25">
      <c r="A73" s="145">
        <v>158</v>
      </c>
      <c r="B73" s="171" t="s">
        <v>470</v>
      </c>
      <c r="C73" s="170" t="s">
        <v>471</v>
      </c>
      <c r="D73" s="170" t="s">
        <v>76</v>
      </c>
      <c r="E73" s="170" t="s">
        <v>472</v>
      </c>
      <c r="F73" s="170" t="s">
        <v>473</v>
      </c>
      <c r="G73" s="170" t="s">
        <v>328</v>
      </c>
      <c r="H73" s="170"/>
      <c r="I73" s="170" t="s">
        <v>83</v>
      </c>
      <c r="K73" s="145"/>
      <c r="L73" s="150"/>
      <c r="M73" s="149"/>
      <c r="N73" s="146"/>
      <c r="O73" s="146"/>
      <c r="P73" s="146"/>
      <c r="Q73" s="146"/>
      <c r="R73" s="146"/>
      <c r="S73" s="146"/>
      <c r="T73" s="147"/>
    </row>
    <row r="74" spans="1:20" x14ac:dyDescent="0.25">
      <c r="A74" s="145">
        <v>154</v>
      </c>
      <c r="B74" s="168" t="s">
        <v>91</v>
      </c>
      <c r="C74" s="168" t="s">
        <v>92</v>
      </c>
      <c r="D74" s="168" t="s">
        <v>76</v>
      </c>
      <c r="E74" s="168" t="s">
        <v>105</v>
      </c>
      <c r="F74" s="168" t="s">
        <v>153</v>
      </c>
      <c r="G74" s="168" t="s">
        <v>331</v>
      </c>
      <c r="H74" s="168"/>
      <c r="I74" s="168" t="s">
        <v>83</v>
      </c>
      <c r="K74" s="145"/>
      <c r="L74" s="148"/>
      <c r="M74" s="149"/>
      <c r="N74" s="146"/>
      <c r="O74" s="146"/>
      <c r="P74" s="146"/>
      <c r="Q74" s="146"/>
      <c r="R74" s="146"/>
      <c r="S74" s="146"/>
      <c r="T74" s="147"/>
    </row>
    <row r="75" spans="1:20" x14ac:dyDescent="0.25">
      <c r="A75" s="145">
        <v>147</v>
      </c>
      <c r="B75" s="168" t="s">
        <v>311</v>
      </c>
      <c r="C75" s="168" t="s">
        <v>191</v>
      </c>
      <c r="D75" s="168" t="s">
        <v>79</v>
      </c>
      <c r="E75" s="168" t="s">
        <v>312</v>
      </c>
      <c r="F75" s="168" t="s">
        <v>313</v>
      </c>
      <c r="G75" s="168" t="s">
        <v>314</v>
      </c>
      <c r="H75" s="168"/>
      <c r="I75" s="168" t="s">
        <v>77</v>
      </c>
      <c r="K75" s="145"/>
      <c r="L75" s="148"/>
      <c r="M75" s="149"/>
      <c r="N75" s="146"/>
      <c r="O75" s="146"/>
      <c r="P75" s="146"/>
      <c r="Q75" s="146"/>
      <c r="R75" s="146"/>
      <c r="S75" s="146"/>
      <c r="T75" s="147"/>
    </row>
    <row r="76" spans="1:20" x14ac:dyDescent="0.25">
      <c r="A76" s="145">
        <v>144</v>
      </c>
      <c r="B76" s="168" t="s">
        <v>78</v>
      </c>
      <c r="C76" s="168" t="s">
        <v>110</v>
      </c>
      <c r="D76" s="168" t="s">
        <v>79</v>
      </c>
      <c r="E76" s="168" t="s">
        <v>304</v>
      </c>
      <c r="F76" s="168" t="s">
        <v>111</v>
      </c>
      <c r="G76" s="168" t="s">
        <v>305</v>
      </c>
      <c r="H76" s="168"/>
      <c r="I76" s="168" t="s">
        <v>77</v>
      </c>
      <c r="K76" s="145"/>
      <c r="L76" s="148"/>
      <c r="M76" s="149"/>
      <c r="N76" s="146"/>
      <c r="O76" s="147"/>
      <c r="P76" s="146"/>
      <c r="Q76" s="146"/>
      <c r="R76" s="146"/>
      <c r="S76" s="146"/>
      <c r="T76" s="147"/>
    </row>
    <row r="77" spans="1:20" x14ac:dyDescent="0.25">
      <c r="A77" s="145">
        <v>150</v>
      </c>
      <c r="B77" s="168" t="s">
        <v>322</v>
      </c>
      <c r="C77" s="168" t="s">
        <v>323</v>
      </c>
      <c r="D77" s="168" t="s">
        <v>79</v>
      </c>
      <c r="E77" s="168" t="s">
        <v>693</v>
      </c>
      <c r="F77" s="168" t="s">
        <v>133</v>
      </c>
      <c r="G77" s="168" t="s">
        <v>324</v>
      </c>
      <c r="H77" s="168"/>
      <c r="I77" s="168" t="s">
        <v>77</v>
      </c>
      <c r="K77" s="145"/>
      <c r="L77" s="148"/>
      <c r="M77" s="149"/>
      <c r="N77" s="146"/>
      <c r="O77" s="146"/>
      <c r="P77" s="146"/>
      <c r="Q77" s="146"/>
      <c r="R77" s="146"/>
      <c r="S77" s="146"/>
      <c r="T77" s="147"/>
    </row>
    <row r="78" spans="1:20" s="166" customFormat="1" x14ac:dyDescent="0.25">
      <c r="A78" s="145">
        <v>148</v>
      </c>
      <c r="B78" s="168" t="s">
        <v>112</v>
      </c>
      <c r="C78" s="168" t="s">
        <v>315</v>
      </c>
      <c r="D78" s="168" t="s">
        <v>79</v>
      </c>
      <c r="E78" s="168" t="s">
        <v>316</v>
      </c>
      <c r="F78" s="168" t="s">
        <v>271</v>
      </c>
      <c r="G78" s="168" t="s">
        <v>317</v>
      </c>
      <c r="H78" s="168"/>
      <c r="I78" s="168" t="s">
        <v>77</v>
      </c>
      <c r="K78" s="145"/>
      <c r="L78" s="148"/>
      <c r="M78" s="149"/>
      <c r="N78" s="168"/>
      <c r="O78" s="168"/>
      <c r="P78" s="168"/>
      <c r="Q78" s="168"/>
      <c r="R78" s="168"/>
      <c r="S78" s="168"/>
      <c r="T78" s="147"/>
    </row>
    <row r="79" spans="1:20" x14ac:dyDescent="0.25">
      <c r="A79" s="145">
        <v>151</v>
      </c>
      <c r="B79" s="168" t="s">
        <v>325</v>
      </c>
      <c r="C79" s="168" t="s">
        <v>326</v>
      </c>
      <c r="D79" s="168" t="s">
        <v>80</v>
      </c>
      <c r="E79" s="168" t="s">
        <v>694</v>
      </c>
      <c r="F79" s="168" t="s">
        <v>327</v>
      </c>
      <c r="G79" s="168" t="s">
        <v>328</v>
      </c>
      <c r="H79" s="168"/>
      <c r="I79" s="168" t="s">
        <v>77</v>
      </c>
      <c r="K79" s="145"/>
      <c r="L79" s="148"/>
      <c r="M79" s="149"/>
      <c r="N79" s="146"/>
      <c r="O79" s="146"/>
      <c r="P79" s="146"/>
      <c r="Q79" s="146"/>
      <c r="R79" s="146"/>
      <c r="S79" s="146"/>
      <c r="T79" s="147"/>
    </row>
    <row r="80" spans="1:20" s="166" customFormat="1" x14ac:dyDescent="0.25">
      <c r="A80" s="145">
        <v>145</v>
      </c>
      <c r="B80" s="168" t="s">
        <v>306</v>
      </c>
      <c r="C80" s="168" t="s">
        <v>307</v>
      </c>
      <c r="D80" s="168" t="s">
        <v>76</v>
      </c>
      <c r="E80" s="168" t="s">
        <v>178</v>
      </c>
      <c r="F80" s="168" t="s">
        <v>308</v>
      </c>
      <c r="G80" s="168" t="s">
        <v>309</v>
      </c>
      <c r="H80" s="168"/>
      <c r="I80" s="168" t="s">
        <v>77</v>
      </c>
      <c r="K80" s="145"/>
      <c r="L80" s="148"/>
      <c r="M80" s="149"/>
      <c r="N80" s="168"/>
      <c r="O80" s="168"/>
      <c r="P80" s="168"/>
      <c r="Q80" s="168"/>
      <c r="R80" s="168"/>
      <c r="S80" s="168"/>
      <c r="T80" s="147"/>
    </row>
    <row r="81" spans="1:20" x14ac:dyDescent="0.25">
      <c r="A81" s="145">
        <v>283</v>
      </c>
      <c r="B81" s="168" t="s">
        <v>470</v>
      </c>
      <c r="C81" s="168" t="s">
        <v>471</v>
      </c>
      <c r="D81" s="168" t="s">
        <v>76</v>
      </c>
      <c r="E81" s="168" t="s">
        <v>472</v>
      </c>
      <c r="F81" s="168" t="s">
        <v>786</v>
      </c>
      <c r="G81" s="168" t="s">
        <v>328</v>
      </c>
      <c r="H81" s="168"/>
      <c r="I81" s="168" t="s">
        <v>83</v>
      </c>
      <c r="K81" s="145"/>
      <c r="L81" s="148"/>
      <c r="M81" s="149"/>
      <c r="N81" s="146"/>
      <c r="O81" s="146"/>
      <c r="P81" s="146"/>
      <c r="Q81" s="146"/>
      <c r="R81" s="146"/>
      <c r="S81" s="146"/>
      <c r="T81" s="147"/>
    </row>
    <row r="82" spans="1:20" x14ac:dyDescent="0.25">
      <c r="A82" s="194" t="s">
        <v>365</v>
      </c>
      <c r="B82" s="193"/>
      <c r="C82" s="193"/>
      <c r="I82" s="174"/>
    </row>
    <row r="83" spans="1:20" x14ac:dyDescent="0.25">
      <c r="A83" s="145">
        <v>227</v>
      </c>
      <c r="B83" s="168" t="s">
        <v>112</v>
      </c>
      <c r="C83" s="168" t="s">
        <v>338</v>
      </c>
      <c r="D83" s="168" t="s">
        <v>79</v>
      </c>
      <c r="E83" s="168" t="s">
        <v>402</v>
      </c>
      <c r="F83" s="168" t="s">
        <v>339</v>
      </c>
      <c r="G83" s="168" t="s">
        <v>340</v>
      </c>
      <c r="H83" s="168"/>
      <c r="I83" s="168" t="s">
        <v>77</v>
      </c>
      <c r="K83" s="145"/>
      <c r="L83" s="148"/>
      <c r="M83" s="149"/>
      <c r="N83" s="146"/>
      <c r="O83" s="146"/>
      <c r="P83" s="146"/>
      <c r="Q83" s="146"/>
      <c r="R83" s="146"/>
      <c r="S83" s="146"/>
      <c r="T83" s="147"/>
    </row>
    <row r="84" spans="1:20" x14ac:dyDescent="0.25">
      <c r="A84" s="145">
        <v>228</v>
      </c>
      <c r="B84" s="168" t="s">
        <v>132</v>
      </c>
      <c r="C84" s="168" t="s">
        <v>341</v>
      </c>
      <c r="D84" s="168" t="s">
        <v>79</v>
      </c>
      <c r="E84" s="168" t="s">
        <v>188</v>
      </c>
      <c r="F84" s="168" t="s">
        <v>342</v>
      </c>
      <c r="G84" s="168" t="s">
        <v>343</v>
      </c>
      <c r="H84" s="168"/>
      <c r="I84" s="168" t="s">
        <v>77</v>
      </c>
      <c r="K84" s="145"/>
      <c r="L84" s="148"/>
      <c r="M84" s="149"/>
      <c r="N84" s="146"/>
      <c r="O84" s="146"/>
      <c r="P84" s="146"/>
      <c r="Q84" s="146"/>
      <c r="R84" s="146"/>
      <c r="S84" s="146"/>
      <c r="T84" s="147"/>
    </row>
    <row r="85" spans="1:20" s="166" customFormat="1" x14ac:dyDescent="0.25">
      <c r="A85" s="145">
        <v>229</v>
      </c>
      <c r="B85" s="168" t="s">
        <v>193</v>
      </c>
      <c r="C85" s="168" t="s">
        <v>116</v>
      </c>
      <c r="D85" s="168" t="s">
        <v>79</v>
      </c>
      <c r="E85" s="168" t="s">
        <v>113</v>
      </c>
      <c r="F85" s="168" t="s">
        <v>257</v>
      </c>
      <c r="G85" s="168" t="s">
        <v>344</v>
      </c>
      <c r="H85" s="168"/>
      <c r="I85" s="168" t="s">
        <v>77</v>
      </c>
      <c r="K85" s="145"/>
      <c r="L85" s="148"/>
      <c r="M85" s="149"/>
      <c r="N85" s="168"/>
      <c r="O85" s="168"/>
      <c r="P85" s="168"/>
      <c r="Q85" s="168"/>
      <c r="R85" s="168"/>
      <c r="S85" s="168"/>
      <c r="T85" s="147"/>
    </row>
    <row r="86" spans="1:20" s="166" customFormat="1" x14ac:dyDescent="0.25">
      <c r="A86" s="145">
        <v>230</v>
      </c>
      <c r="B86" s="168" t="s">
        <v>122</v>
      </c>
      <c r="C86" s="168" t="s">
        <v>123</v>
      </c>
      <c r="D86" s="168" t="s">
        <v>79</v>
      </c>
      <c r="E86" s="168" t="s">
        <v>179</v>
      </c>
      <c r="F86" s="168" t="s">
        <v>136</v>
      </c>
      <c r="G86" s="168" t="s">
        <v>345</v>
      </c>
      <c r="H86" s="168"/>
      <c r="I86" s="168" t="s">
        <v>77</v>
      </c>
      <c r="K86" s="145"/>
      <c r="L86" s="148"/>
      <c r="M86" s="149"/>
      <c r="N86" s="168"/>
      <c r="O86" s="168"/>
      <c r="P86" s="168"/>
      <c r="Q86" s="168"/>
      <c r="R86" s="168"/>
      <c r="S86" s="168"/>
      <c r="T86" s="147"/>
    </row>
    <row r="87" spans="1:20" s="166" customFormat="1" x14ac:dyDescent="0.25">
      <c r="A87" s="145">
        <v>233</v>
      </c>
      <c r="B87" s="168" t="s">
        <v>124</v>
      </c>
      <c r="C87" s="168" t="s">
        <v>125</v>
      </c>
      <c r="D87" s="168" t="s">
        <v>79</v>
      </c>
      <c r="E87" s="168" t="s">
        <v>467</v>
      </c>
      <c r="F87" s="168" t="s">
        <v>290</v>
      </c>
      <c r="G87" s="168" t="s">
        <v>349</v>
      </c>
      <c r="H87" s="168"/>
      <c r="I87" s="168" t="s">
        <v>77</v>
      </c>
      <c r="K87" s="145"/>
      <c r="L87" s="148"/>
      <c r="M87" s="149"/>
      <c r="N87" s="168"/>
      <c r="O87" s="168"/>
      <c r="P87" s="168"/>
      <c r="Q87" s="168"/>
      <c r="R87" s="168"/>
      <c r="S87" s="168"/>
      <c r="T87" s="147"/>
    </row>
    <row r="88" spans="1:20" x14ac:dyDescent="0.25">
      <c r="A88" s="145">
        <v>234</v>
      </c>
      <c r="B88" s="171" t="s">
        <v>474</v>
      </c>
      <c r="C88" s="170" t="s">
        <v>475</v>
      </c>
      <c r="D88" s="170" t="s">
        <v>79</v>
      </c>
      <c r="E88" s="170" t="s">
        <v>476</v>
      </c>
      <c r="F88" s="170" t="s">
        <v>86</v>
      </c>
      <c r="G88" s="170" t="s">
        <v>477</v>
      </c>
      <c r="H88" s="170"/>
      <c r="I88" s="170" t="s">
        <v>77</v>
      </c>
      <c r="K88" s="145"/>
      <c r="L88" s="148"/>
      <c r="M88" s="149"/>
      <c r="N88" s="146"/>
      <c r="O88" s="146"/>
      <c r="P88" s="146"/>
      <c r="Q88" s="146"/>
      <c r="R88" s="146"/>
      <c r="S88" s="146"/>
      <c r="T88" s="147"/>
    </row>
    <row r="89" spans="1:20" x14ac:dyDescent="0.25">
      <c r="A89" s="145">
        <v>235</v>
      </c>
      <c r="B89" s="168" t="s">
        <v>112</v>
      </c>
      <c r="C89" s="168" t="s">
        <v>350</v>
      </c>
      <c r="D89" s="168" t="s">
        <v>79</v>
      </c>
      <c r="E89" s="168" t="s">
        <v>351</v>
      </c>
      <c r="F89" s="168" t="s">
        <v>266</v>
      </c>
      <c r="G89" s="168" t="s">
        <v>352</v>
      </c>
      <c r="H89" s="168"/>
      <c r="I89" s="168" t="s">
        <v>77</v>
      </c>
      <c r="K89" s="145"/>
      <c r="L89" s="148"/>
      <c r="M89" s="149"/>
      <c r="N89" s="146"/>
      <c r="O89" s="146"/>
      <c r="P89" s="146"/>
      <c r="Q89" s="146"/>
      <c r="R89" s="146"/>
      <c r="S89" s="146"/>
      <c r="T89" s="147"/>
    </row>
    <row r="90" spans="1:20" x14ac:dyDescent="0.25">
      <c r="A90" s="145">
        <v>236</v>
      </c>
      <c r="B90" s="168" t="s">
        <v>767</v>
      </c>
      <c r="C90" s="168" t="s">
        <v>768</v>
      </c>
      <c r="D90" s="168" t="s">
        <v>80</v>
      </c>
      <c r="E90" s="168" t="s">
        <v>312</v>
      </c>
      <c r="F90" s="168" t="s">
        <v>769</v>
      </c>
      <c r="G90" s="168" t="s">
        <v>770</v>
      </c>
      <c r="H90" s="168"/>
      <c r="I90" s="168" t="s">
        <v>77</v>
      </c>
      <c r="K90" s="145"/>
      <c r="L90" s="148"/>
      <c r="M90" s="149"/>
      <c r="N90" s="146"/>
      <c r="O90" s="146"/>
      <c r="P90" s="146"/>
      <c r="Q90" s="146"/>
      <c r="R90" s="146"/>
      <c r="S90" s="146"/>
      <c r="T90" s="147"/>
    </row>
    <row r="91" spans="1:20" x14ac:dyDescent="0.25">
      <c r="A91" s="145">
        <v>237</v>
      </c>
      <c r="B91" s="168" t="s">
        <v>353</v>
      </c>
      <c r="C91" s="168" t="s">
        <v>354</v>
      </c>
      <c r="D91" s="168" t="s">
        <v>79</v>
      </c>
      <c r="E91" s="168" t="s">
        <v>188</v>
      </c>
      <c r="F91" s="168" t="s">
        <v>342</v>
      </c>
      <c r="G91" s="168" t="s">
        <v>355</v>
      </c>
      <c r="H91" s="168"/>
      <c r="I91" s="168" t="s">
        <v>77</v>
      </c>
      <c r="K91" s="145"/>
      <c r="L91" s="150"/>
      <c r="M91" s="149"/>
      <c r="N91" s="146"/>
      <c r="O91" s="146"/>
      <c r="P91" s="146"/>
      <c r="Q91" s="146"/>
      <c r="R91" s="146"/>
      <c r="S91" s="146"/>
      <c r="T91" s="147"/>
    </row>
    <row r="92" spans="1:20" x14ac:dyDescent="0.25">
      <c r="A92" s="145">
        <v>238</v>
      </c>
      <c r="B92" s="168" t="s">
        <v>356</v>
      </c>
      <c r="C92" s="168" t="s">
        <v>357</v>
      </c>
      <c r="D92" s="168" t="s">
        <v>79</v>
      </c>
      <c r="E92" s="168" t="s">
        <v>102</v>
      </c>
      <c r="F92" s="168" t="s">
        <v>358</v>
      </c>
      <c r="G92" s="168" t="s">
        <v>359</v>
      </c>
      <c r="H92" s="168"/>
      <c r="I92" s="168" t="s">
        <v>77</v>
      </c>
      <c r="K92" s="145"/>
      <c r="L92" s="148"/>
      <c r="M92" s="149"/>
      <c r="N92" s="146"/>
      <c r="O92" s="147"/>
      <c r="P92" s="146"/>
      <c r="Q92" s="146"/>
      <c r="R92" s="146"/>
      <c r="S92" s="146"/>
      <c r="T92" s="147"/>
    </row>
    <row r="93" spans="1:20" x14ac:dyDescent="0.25">
      <c r="A93" s="145">
        <v>240</v>
      </c>
      <c r="B93" s="168" t="s">
        <v>114</v>
      </c>
      <c r="C93" s="168" t="s">
        <v>115</v>
      </c>
      <c r="D93" s="168" t="s">
        <v>79</v>
      </c>
      <c r="E93" s="168" t="s">
        <v>478</v>
      </c>
      <c r="F93" s="168" t="s">
        <v>165</v>
      </c>
      <c r="G93" s="168" t="s">
        <v>364</v>
      </c>
      <c r="H93" s="168"/>
      <c r="I93" s="168" t="s">
        <v>77</v>
      </c>
      <c r="K93" s="145"/>
      <c r="L93" s="148"/>
      <c r="M93" s="149"/>
      <c r="N93" s="146"/>
      <c r="O93" s="146"/>
      <c r="P93" s="146"/>
      <c r="Q93" s="146"/>
      <c r="R93" s="146"/>
      <c r="S93" s="146"/>
      <c r="T93" s="147"/>
    </row>
    <row r="94" spans="1:20" x14ac:dyDescent="0.25">
      <c r="A94" s="145">
        <v>231</v>
      </c>
      <c r="B94" s="168" t="s">
        <v>346</v>
      </c>
      <c r="C94" s="168" t="s">
        <v>347</v>
      </c>
      <c r="D94" s="168" t="s">
        <v>80</v>
      </c>
      <c r="E94" s="168" t="s">
        <v>697</v>
      </c>
      <c r="F94" s="168" t="s">
        <v>182</v>
      </c>
      <c r="G94" s="168" t="s">
        <v>348</v>
      </c>
      <c r="H94" s="168"/>
      <c r="I94" s="168" t="s">
        <v>77</v>
      </c>
      <c r="K94" s="145"/>
      <c r="L94" s="148"/>
      <c r="M94" s="149"/>
      <c r="N94" s="146"/>
      <c r="O94" s="146"/>
      <c r="P94" s="146"/>
      <c r="Q94" s="146"/>
      <c r="R94" s="146"/>
      <c r="S94" s="146"/>
      <c r="T94" s="147"/>
    </row>
    <row r="95" spans="1:20" x14ac:dyDescent="0.25">
      <c r="A95" s="145">
        <v>232</v>
      </c>
      <c r="B95" s="168" t="s">
        <v>97</v>
      </c>
      <c r="C95" s="168" t="s">
        <v>98</v>
      </c>
      <c r="D95" s="168" t="s">
        <v>76</v>
      </c>
      <c r="E95" s="168" t="s">
        <v>99</v>
      </c>
      <c r="F95" s="168" t="s">
        <v>271</v>
      </c>
      <c r="G95" s="168" t="s">
        <v>349</v>
      </c>
      <c r="H95" s="168"/>
      <c r="I95" s="168" t="s">
        <v>77</v>
      </c>
      <c r="K95" s="145"/>
      <c r="L95" s="148"/>
      <c r="M95" s="149"/>
      <c r="N95" s="146"/>
      <c r="O95" s="146"/>
      <c r="P95" s="146"/>
      <c r="Q95" s="146"/>
      <c r="R95" s="146"/>
      <c r="S95" s="146"/>
      <c r="T95" s="147"/>
    </row>
    <row r="96" spans="1:20" x14ac:dyDescent="0.25">
      <c r="A96" s="145">
        <v>239</v>
      </c>
      <c r="B96" s="168" t="s">
        <v>117</v>
      </c>
      <c r="C96" s="168" t="s">
        <v>360</v>
      </c>
      <c r="D96" s="168" t="s">
        <v>76</v>
      </c>
      <c r="E96" s="168" t="s">
        <v>361</v>
      </c>
      <c r="F96" s="168" t="s">
        <v>362</v>
      </c>
      <c r="G96" s="168" t="s">
        <v>363</v>
      </c>
      <c r="H96" s="168"/>
      <c r="I96" s="168" t="s">
        <v>77</v>
      </c>
      <c r="K96" s="145"/>
      <c r="L96" s="148"/>
      <c r="M96" s="149"/>
      <c r="N96" s="146"/>
      <c r="O96" s="146"/>
      <c r="P96" s="146"/>
      <c r="Q96" s="146"/>
      <c r="R96" s="146"/>
      <c r="S96" s="146"/>
      <c r="T96" s="147"/>
    </row>
    <row r="97" spans="1:9" x14ac:dyDescent="0.25">
      <c r="A97" s="194" t="s">
        <v>465</v>
      </c>
      <c r="B97" s="193"/>
      <c r="C97" s="193"/>
      <c r="D97" s="10" t="s">
        <v>9</v>
      </c>
      <c r="G97" s="9"/>
      <c r="I97" s="174"/>
    </row>
    <row r="98" spans="1:9" s="10" customFormat="1" x14ac:dyDescent="0.25">
      <c r="A98" s="197" t="s">
        <v>177</v>
      </c>
      <c r="B98" s="12"/>
      <c r="D98" s="13"/>
      <c r="E98" s="13" t="s">
        <v>7</v>
      </c>
      <c r="F98" s="5"/>
      <c r="G98" s="14"/>
      <c r="H98" s="175"/>
      <c r="I98" s="175"/>
    </row>
    <row r="99" spans="1:9" x14ac:dyDescent="0.25">
      <c r="A99" s="145">
        <v>226</v>
      </c>
      <c r="B99" s="171" t="s">
        <v>481</v>
      </c>
      <c r="C99" s="171" t="s">
        <v>482</v>
      </c>
      <c r="D99" s="170" t="s">
        <v>79</v>
      </c>
      <c r="E99" s="170" t="s">
        <v>121</v>
      </c>
      <c r="F99" s="170" t="s">
        <v>483</v>
      </c>
      <c r="G99" s="170" t="s">
        <v>484</v>
      </c>
      <c r="H99" s="170"/>
      <c r="I99" s="170" t="s">
        <v>77</v>
      </c>
    </row>
    <row r="100" spans="1:9" x14ac:dyDescent="0.25">
      <c r="A100" s="145">
        <v>225</v>
      </c>
      <c r="B100" s="171" t="s">
        <v>485</v>
      </c>
      <c r="C100" s="171" t="s">
        <v>486</v>
      </c>
      <c r="D100" s="170" t="s">
        <v>79</v>
      </c>
      <c r="E100" s="170" t="s">
        <v>487</v>
      </c>
      <c r="F100" s="170" t="s">
        <v>488</v>
      </c>
      <c r="G100" s="170" t="s">
        <v>484</v>
      </c>
      <c r="H100" s="170"/>
      <c r="I100" s="170" t="s">
        <v>77</v>
      </c>
    </row>
    <row r="101" spans="1:9" x14ac:dyDescent="0.25">
      <c r="A101" s="145">
        <v>224</v>
      </c>
      <c r="B101" s="171" t="s">
        <v>489</v>
      </c>
      <c r="C101" s="171" t="s">
        <v>490</v>
      </c>
      <c r="D101" s="170" t="s">
        <v>79</v>
      </c>
      <c r="E101" s="170" t="s">
        <v>687</v>
      </c>
      <c r="F101" s="170" t="s">
        <v>491</v>
      </c>
      <c r="G101" s="170" t="s">
        <v>492</v>
      </c>
      <c r="H101" s="170"/>
      <c r="I101" s="170" t="s">
        <v>77</v>
      </c>
    </row>
    <row r="102" spans="1:9" x14ac:dyDescent="0.25">
      <c r="A102" s="145">
        <v>223</v>
      </c>
      <c r="B102" s="171" t="s">
        <v>493</v>
      </c>
      <c r="C102" s="171" t="s">
        <v>494</v>
      </c>
      <c r="D102" s="170" t="s">
        <v>79</v>
      </c>
      <c r="E102" s="170" t="s">
        <v>495</v>
      </c>
      <c r="F102" s="170" t="s">
        <v>496</v>
      </c>
      <c r="G102" s="170" t="s">
        <v>497</v>
      </c>
      <c r="H102" s="170"/>
      <c r="I102" s="170" t="s">
        <v>77</v>
      </c>
    </row>
    <row r="103" spans="1:9" x14ac:dyDescent="0.25">
      <c r="A103" s="145">
        <v>218</v>
      </c>
      <c r="B103" s="171" t="s">
        <v>498</v>
      </c>
      <c r="C103" s="171" t="s">
        <v>499</v>
      </c>
      <c r="D103" s="170" t="s">
        <v>79</v>
      </c>
      <c r="E103" s="170" t="s">
        <v>402</v>
      </c>
      <c r="F103" s="170" t="s">
        <v>500</v>
      </c>
      <c r="G103" s="170" t="s">
        <v>501</v>
      </c>
      <c r="H103" s="170"/>
      <c r="I103" s="170" t="s">
        <v>77</v>
      </c>
    </row>
    <row r="104" spans="1:9" x14ac:dyDescent="0.25">
      <c r="A104" s="145">
        <v>222</v>
      </c>
      <c r="B104" s="171" t="s">
        <v>502</v>
      </c>
      <c r="C104" s="171" t="s">
        <v>503</v>
      </c>
      <c r="D104" s="170" t="s">
        <v>79</v>
      </c>
      <c r="E104" s="170" t="s">
        <v>504</v>
      </c>
      <c r="F104" s="170" t="s">
        <v>505</v>
      </c>
      <c r="G104" s="170" t="s">
        <v>506</v>
      </c>
      <c r="H104" s="170"/>
      <c r="I104" s="170" t="s">
        <v>77</v>
      </c>
    </row>
    <row r="105" spans="1:9" x14ac:dyDescent="0.25">
      <c r="A105" s="145">
        <v>220</v>
      </c>
      <c r="B105" s="171" t="s">
        <v>507</v>
      </c>
      <c r="C105" s="171" t="s">
        <v>508</v>
      </c>
      <c r="D105" s="170" t="s">
        <v>79</v>
      </c>
      <c r="E105" s="170" t="s">
        <v>698</v>
      </c>
      <c r="F105" s="170" t="s">
        <v>491</v>
      </c>
      <c r="G105" s="170" t="s">
        <v>509</v>
      </c>
      <c r="H105" s="170"/>
      <c r="I105" s="170" t="s">
        <v>77</v>
      </c>
    </row>
    <row r="106" spans="1:9" x14ac:dyDescent="0.25">
      <c r="A106" s="145">
        <v>219</v>
      </c>
      <c r="B106" s="171" t="s">
        <v>510</v>
      </c>
      <c r="C106" s="171" t="s">
        <v>511</v>
      </c>
      <c r="D106" s="170" t="s">
        <v>79</v>
      </c>
      <c r="E106" s="170" t="s">
        <v>512</v>
      </c>
      <c r="F106" s="170" t="s">
        <v>491</v>
      </c>
      <c r="G106" s="170" t="s">
        <v>513</v>
      </c>
      <c r="H106" s="170"/>
      <c r="I106" s="170" t="s">
        <v>77</v>
      </c>
    </row>
    <row r="107" spans="1:9" x14ac:dyDescent="0.25">
      <c r="A107" s="145">
        <v>221</v>
      </c>
      <c r="B107" s="171" t="s">
        <v>514</v>
      </c>
      <c r="C107" s="171" t="s">
        <v>515</v>
      </c>
      <c r="D107" s="170" t="s">
        <v>76</v>
      </c>
      <c r="E107" s="170" t="s">
        <v>178</v>
      </c>
      <c r="F107" s="170" t="s">
        <v>516</v>
      </c>
      <c r="G107" s="170" t="s">
        <v>492</v>
      </c>
      <c r="H107" s="170"/>
      <c r="I107" s="170" t="s">
        <v>77</v>
      </c>
    </row>
    <row r="108" spans="1:9" x14ac:dyDescent="0.25">
      <c r="A108" s="145">
        <v>215</v>
      </c>
      <c r="B108" s="171" t="s">
        <v>517</v>
      </c>
      <c r="C108" s="171" t="s">
        <v>518</v>
      </c>
      <c r="D108" s="170" t="s">
        <v>76</v>
      </c>
      <c r="E108" s="170" t="s">
        <v>180</v>
      </c>
      <c r="F108" s="170" t="s">
        <v>500</v>
      </c>
      <c r="G108" s="170" t="s">
        <v>519</v>
      </c>
      <c r="H108" s="170"/>
      <c r="I108" s="170" t="s">
        <v>77</v>
      </c>
    </row>
    <row r="109" spans="1:9" x14ac:dyDescent="0.25">
      <c r="A109" s="194" t="s">
        <v>463</v>
      </c>
      <c r="B109" s="193"/>
      <c r="C109" s="193"/>
      <c r="D109" s="10" t="s">
        <v>9</v>
      </c>
      <c r="G109" s="9"/>
      <c r="I109" s="174"/>
    </row>
    <row r="110" spans="1:9" s="10" customFormat="1" x14ac:dyDescent="0.25">
      <c r="A110" s="196" t="s">
        <v>10</v>
      </c>
      <c r="B110" s="12"/>
      <c r="D110" s="15"/>
      <c r="E110" s="15"/>
      <c r="H110" s="175"/>
      <c r="I110" s="175"/>
    </row>
    <row r="111" spans="1:9" x14ac:dyDescent="0.25">
      <c r="A111" s="145">
        <v>191</v>
      </c>
      <c r="B111" s="171" t="s">
        <v>561</v>
      </c>
      <c r="C111" s="171" t="s">
        <v>181</v>
      </c>
      <c r="D111" s="170" t="s">
        <v>79</v>
      </c>
      <c r="E111" s="170" t="s">
        <v>569</v>
      </c>
      <c r="F111" s="170" t="s">
        <v>570</v>
      </c>
      <c r="G111" s="170" t="s">
        <v>535</v>
      </c>
      <c r="H111" s="170"/>
      <c r="I111" s="170" t="s">
        <v>77</v>
      </c>
    </row>
    <row r="112" spans="1:9" x14ac:dyDescent="0.25">
      <c r="A112" s="145">
        <v>198</v>
      </c>
      <c r="B112" s="171" t="s">
        <v>571</v>
      </c>
      <c r="C112" s="171" t="s">
        <v>572</v>
      </c>
      <c r="D112" s="170" t="s">
        <v>79</v>
      </c>
      <c r="E112" s="170" t="s">
        <v>573</v>
      </c>
      <c r="F112" s="170" t="s">
        <v>574</v>
      </c>
      <c r="G112" s="170" t="s">
        <v>575</v>
      </c>
      <c r="H112" s="170"/>
      <c r="I112" s="170" t="s">
        <v>77</v>
      </c>
    </row>
    <row r="113" spans="1:11" x14ac:dyDescent="0.25">
      <c r="A113" s="145">
        <v>194</v>
      </c>
      <c r="B113" s="171" t="s">
        <v>576</v>
      </c>
      <c r="C113" s="171" t="s">
        <v>577</v>
      </c>
      <c r="D113" s="170" t="s">
        <v>79</v>
      </c>
      <c r="E113" s="170" t="s">
        <v>559</v>
      </c>
      <c r="F113" s="170" t="s">
        <v>500</v>
      </c>
      <c r="G113" s="170" t="s">
        <v>543</v>
      </c>
      <c r="H113" s="170"/>
      <c r="I113" s="170" t="s">
        <v>77</v>
      </c>
    </row>
    <row r="114" spans="1:11" x14ac:dyDescent="0.25">
      <c r="A114" s="145">
        <v>202</v>
      </c>
      <c r="B114" s="171" t="s">
        <v>578</v>
      </c>
      <c r="C114" s="171" t="s">
        <v>579</v>
      </c>
      <c r="D114" s="170" t="s">
        <v>80</v>
      </c>
      <c r="E114" s="170" t="s">
        <v>580</v>
      </c>
      <c r="F114" s="170" t="s">
        <v>581</v>
      </c>
      <c r="G114" s="170" t="s">
        <v>529</v>
      </c>
      <c r="H114" s="170"/>
      <c r="I114" s="170" t="s">
        <v>77</v>
      </c>
    </row>
    <row r="115" spans="1:11" x14ac:dyDescent="0.25">
      <c r="A115" s="145">
        <v>201</v>
      </c>
      <c r="B115" s="171" t="s">
        <v>582</v>
      </c>
      <c r="C115" s="171" t="s">
        <v>583</v>
      </c>
      <c r="D115" s="170" t="s">
        <v>80</v>
      </c>
      <c r="E115" s="170" t="s">
        <v>402</v>
      </c>
      <c r="F115" s="170" t="s">
        <v>584</v>
      </c>
      <c r="G115" s="170" t="s">
        <v>525</v>
      </c>
      <c r="H115" s="170"/>
      <c r="I115" s="170" t="s">
        <v>77</v>
      </c>
    </row>
    <row r="116" spans="1:11" x14ac:dyDescent="0.25">
      <c r="A116" s="145">
        <v>199</v>
      </c>
      <c r="B116" s="171" t="s">
        <v>117</v>
      </c>
      <c r="C116" s="171" t="s">
        <v>585</v>
      </c>
      <c r="D116" s="170" t="s">
        <v>76</v>
      </c>
      <c r="E116" s="170" t="s">
        <v>402</v>
      </c>
      <c r="F116" s="170" t="s">
        <v>586</v>
      </c>
      <c r="G116" s="170" t="s">
        <v>525</v>
      </c>
      <c r="H116" s="170"/>
      <c r="I116" s="170" t="s">
        <v>77</v>
      </c>
    </row>
    <row r="117" spans="1:11" x14ac:dyDescent="0.25">
      <c r="A117" s="145">
        <v>197</v>
      </c>
      <c r="B117" s="171" t="s">
        <v>124</v>
      </c>
      <c r="C117" s="171" t="s">
        <v>587</v>
      </c>
      <c r="D117" s="170" t="s">
        <v>76</v>
      </c>
      <c r="E117" s="170" t="s">
        <v>588</v>
      </c>
      <c r="F117" s="170" t="s">
        <v>500</v>
      </c>
      <c r="G117" s="170" t="s">
        <v>589</v>
      </c>
      <c r="H117" s="170"/>
      <c r="I117" s="170" t="s">
        <v>77</v>
      </c>
    </row>
    <row r="118" spans="1:11" x14ac:dyDescent="0.25">
      <c r="A118" s="145">
        <v>193</v>
      </c>
      <c r="B118" s="171" t="s">
        <v>590</v>
      </c>
      <c r="C118" s="171" t="s">
        <v>591</v>
      </c>
      <c r="D118" s="170" t="s">
        <v>76</v>
      </c>
      <c r="E118" s="170" t="s">
        <v>592</v>
      </c>
      <c r="F118" s="170" t="s">
        <v>593</v>
      </c>
      <c r="G118" s="170" t="s">
        <v>594</v>
      </c>
      <c r="H118" s="170"/>
      <c r="I118" s="170" t="s">
        <v>77</v>
      </c>
    </row>
    <row r="119" spans="1:11" x14ac:dyDescent="0.25">
      <c r="A119" s="145">
        <v>196</v>
      </c>
      <c r="B119" s="171" t="s">
        <v>595</v>
      </c>
      <c r="C119" s="171" t="s">
        <v>596</v>
      </c>
      <c r="D119" s="170" t="s">
        <v>76</v>
      </c>
      <c r="E119" s="170" t="s">
        <v>597</v>
      </c>
      <c r="F119" s="170" t="s">
        <v>500</v>
      </c>
      <c r="G119" s="170" t="s">
        <v>551</v>
      </c>
      <c r="H119" s="170"/>
      <c r="I119" s="170" t="s">
        <v>77</v>
      </c>
      <c r="K119" t="s">
        <v>7</v>
      </c>
    </row>
    <row r="120" spans="1:11" s="166" customFormat="1" x14ac:dyDescent="0.25">
      <c r="A120" s="145">
        <v>195</v>
      </c>
      <c r="B120" s="171" t="s">
        <v>598</v>
      </c>
      <c r="C120" s="171" t="s">
        <v>599</v>
      </c>
      <c r="D120" s="170" t="s">
        <v>76</v>
      </c>
      <c r="E120" s="170" t="s">
        <v>567</v>
      </c>
      <c r="F120" s="170" t="s">
        <v>546</v>
      </c>
      <c r="G120" s="170" t="s">
        <v>522</v>
      </c>
      <c r="H120" s="170"/>
      <c r="I120" s="170" t="s">
        <v>77</v>
      </c>
    </row>
    <row r="121" spans="1:11" s="166" customFormat="1" x14ac:dyDescent="0.25">
      <c r="A121" s="145">
        <v>192</v>
      </c>
      <c r="B121" s="171"/>
      <c r="C121" s="171"/>
      <c r="D121" s="170"/>
      <c r="E121" s="170"/>
      <c r="F121" s="170"/>
      <c r="G121" s="170"/>
      <c r="H121" s="170"/>
      <c r="I121" s="170"/>
    </row>
    <row r="122" spans="1:11" x14ac:dyDescent="0.25">
      <c r="A122" s="194" t="s">
        <v>464</v>
      </c>
      <c r="B122" s="193"/>
      <c r="C122" s="193"/>
      <c r="D122" s="10" t="s">
        <v>8</v>
      </c>
      <c r="E122" t="s">
        <v>7</v>
      </c>
      <c r="G122" s="9"/>
      <c r="I122" s="174"/>
    </row>
    <row r="123" spans="1:11" s="10" customFormat="1" x14ac:dyDescent="0.25">
      <c r="A123" s="196"/>
      <c r="B123" s="15"/>
      <c r="C123" s="15"/>
      <c r="D123" s="15"/>
      <c r="H123" s="175"/>
      <c r="I123" s="175"/>
    </row>
    <row r="124" spans="1:11" x14ac:dyDescent="0.25">
      <c r="A124" s="145">
        <v>200</v>
      </c>
      <c r="B124" s="171" t="s">
        <v>520</v>
      </c>
      <c r="C124" s="171" t="s">
        <v>521</v>
      </c>
      <c r="D124" s="170" t="s">
        <v>79</v>
      </c>
      <c r="E124" s="170" t="s">
        <v>467</v>
      </c>
      <c r="F124" s="170" t="s">
        <v>491</v>
      </c>
      <c r="G124" s="170" t="s">
        <v>568</v>
      </c>
      <c r="H124" s="170"/>
      <c r="I124" s="170" t="s">
        <v>83</v>
      </c>
      <c r="J124" s="151"/>
    </row>
    <row r="125" spans="1:11" x14ac:dyDescent="0.25">
      <c r="A125" s="145">
        <v>214</v>
      </c>
      <c r="B125" s="171" t="s">
        <v>523</v>
      </c>
      <c r="C125" s="171" t="s">
        <v>524</v>
      </c>
      <c r="D125" s="170" t="s">
        <v>79</v>
      </c>
      <c r="E125" s="170" t="s">
        <v>695</v>
      </c>
      <c r="F125" s="170" t="s">
        <v>96</v>
      </c>
      <c r="G125" s="170" t="s">
        <v>525</v>
      </c>
      <c r="H125" s="170"/>
      <c r="I125" s="170" t="s">
        <v>83</v>
      </c>
      <c r="J125" s="151"/>
    </row>
    <row r="126" spans="1:11" x14ac:dyDescent="0.25">
      <c r="A126" s="145">
        <v>216</v>
      </c>
      <c r="B126" s="171" t="s">
        <v>526</v>
      </c>
      <c r="C126" s="171" t="s">
        <v>527</v>
      </c>
      <c r="D126" s="170" t="s">
        <v>79</v>
      </c>
      <c r="E126" s="170" t="s">
        <v>528</v>
      </c>
      <c r="F126" s="170" t="s">
        <v>491</v>
      </c>
      <c r="G126" s="170" t="s">
        <v>529</v>
      </c>
      <c r="H126" s="170"/>
      <c r="I126" s="170" t="s">
        <v>83</v>
      </c>
      <c r="J126" s="151"/>
    </row>
    <row r="127" spans="1:11" s="173" customFormat="1" x14ac:dyDescent="0.25">
      <c r="A127" s="145">
        <v>217</v>
      </c>
      <c r="B127" s="171" t="s">
        <v>88</v>
      </c>
      <c r="C127" s="171" t="s">
        <v>530</v>
      </c>
      <c r="D127" s="171" t="s">
        <v>79</v>
      </c>
      <c r="E127" s="171" t="s">
        <v>531</v>
      </c>
      <c r="F127" s="171" t="s">
        <v>491</v>
      </c>
      <c r="G127" s="171" t="s">
        <v>532</v>
      </c>
      <c r="H127" s="171"/>
      <c r="I127" s="171" t="s">
        <v>83</v>
      </c>
      <c r="J127" s="171"/>
    </row>
    <row r="128" spans="1:11" x14ac:dyDescent="0.25">
      <c r="A128" s="145">
        <v>205</v>
      </c>
      <c r="B128" s="171" t="s">
        <v>502</v>
      </c>
      <c r="C128" s="171" t="s">
        <v>533</v>
      </c>
      <c r="D128" s="170" t="s">
        <v>79</v>
      </c>
      <c r="E128" s="170" t="s">
        <v>512</v>
      </c>
      <c r="F128" s="170" t="s">
        <v>534</v>
      </c>
      <c r="G128" s="170" t="s">
        <v>535</v>
      </c>
      <c r="H128" s="170"/>
      <c r="I128" s="170" t="s">
        <v>77</v>
      </c>
      <c r="J128" s="151"/>
    </row>
    <row r="129" spans="1:10" x14ac:dyDescent="0.25">
      <c r="A129" s="145">
        <v>206</v>
      </c>
      <c r="B129" s="171" t="s">
        <v>118</v>
      </c>
      <c r="C129" s="171" t="s">
        <v>536</v>
      </c>
      <c r="D129" s="170" t="s">
        <v>79</v>
      </c>
      <c r="E129" s="170" t="s">
        <v>537</v>
      </c>
      <c r="F129" s="170" t="s">
        <v>538</v>
      </c>
      <c r="G129" s="170" t="s">
        <v>506</v>
      </c>
      <c r="H129" s="170"/>
      <c r="I129" s="170" t="s">
        <v>77</v>
      </c>
      <c r="J129" s="151"/>
    </row>
    <row r="130" spans="1:10" s="166" customFormat="1" x14ac:dyDescent="0.25">
      <c r="A130" s="145">
        <v>207</v>
      </c>
      <c r="B130" s="171" t="s">
        <v>539</v>
      </c>
      <c r="C130" s="171" t="s">
        <v>540</v>
      </c>
      <c r="D130" s="170" t="s">
        <v>79</v>
      </c>
      <c r="E130" s="170" t="s">
        <v>541</v>
      </c>
      <c r="F130" s="170" t="s">
        <v>542</v>
      </c>
      <c r="G130" s="170" t="s">
        <v>543</v>
      </c>
      <c r="H130" s="170"/>
      <c r="I130" s="170" t="s">
        <v>77</v>
      </c>
      <c r="J130" s="169"/>
    </row>
    <row r="131" spans="1:10" x14ac:dyDescent="0.25">
      <c r="A131" s="145">
        <v>210</v>
      </c>
      <c r="B131" s="171" t="s">
        <v>74</v>
      </c>
      <c r="C131" s="171" t="s">
        <v>544</v>
      </c>
      <c r="D131" s="170" t="s">
        <v>79</v>
      </c>
      <c r="E131" s="170" t="s">
        <v>545</v>
      </c>
      <c r="F131" s="170" t="s">
        <v>546</v>
      </c>
      <c r="G131" s="170" t="s">
        <v>547</v>
      </c>
      <c r="H131" s="170"/>
      <c r="I131" s="170" t="s">
        <v>77</v>
      </c>
      <c r="J131" s="151"/>
    </row>
    <row r="132" spans="1:10" x14ac:dyDescent="0.25">
      <c r="A132" s="145">
        <v>211</v>
      </c>
      <c r="B132" s="171" t="s">
        <v>183</v>
      </c>
      <c r="C132" s="171" t="s">
        <v>787</v>
      </c>
      <c r="D132" s="170" t="s">
        <v>79</v>
      </c>
      <c r="E132" s="170" t="s">
        <v>696</v>
      </c>
      <c r="F132" s="170" t="s">
        <v>500</v>
      </c>
      <c r="G132" s="170" t="s">
        <v>522</v>
      </c>
      <c r="H132" s="170"/>
      <c r="I132" s="170" t="s">
        <v>77</v>
      </c>
      <c r="J132" s="151"/>
    </row>
    <row r="133" spans="1:10" x14ac:dyDescent="0.25">
      <c r="A133" s="145">
        <v>212</v>
      </c>
      <c r="B133" s="171" t="s">
        <v>322</v>
      </c>
      <c r="C133" s="171" t="s">
        <v>548</v>
      </c>
      <c r="D133" s="170" t="s">
        <v>79</v>
      </c>
      <c r="E133" s="170" t="s">
        <v>549</v>
      </c>
      <c r="F133" s="170" t="s">
        <v>550</v>
      </c>
      <c r="G133" s="170" t="s">
        <v>551</v>
      </c>
      <c r="H133" s="170"/>
      <c r="I133" s="170" t="s">
        <v>77</v>
      </c>
      <c r="J133" s="151"/>
    </row>
    <row r="134" spans="1:10" x14ac:dyDescent="0.25">
      <c r="A134" s="145">
        <v>204</v>
      </c>
      <c r="B134" s="171" t="s">
        <v>552</v>
      </c>
      <c r="C134" s="171" t="s">
        <v>553</v>
      </c>
      <c r="D134" s="170" t="s">
        <v>80</v>
      </c>
      <c r="E134" s="170" t="s">
        <v>554</v>
      </c>
      <c r="F134" s="170" t="s">
        <v>555</v>
      </c>
      <c r="G134" s="170" t="s">
        <v>556</v>
      </c>
      <c r="H134" s="170"/>
      <c r="I134" s="170" t="s">
        <v>77</v>
      </c>
      <c r="J134" s="151"/>
    </row>
    <row r="135" spans="1:10" x14ac:dyDescent="0.25">
      <c r="A135" s="145">
        <v>208</v>
      </c>
      <c r="B135" s="171" t="s">
        <v>557</v>
      </c>
      <c r="C135" s="171" t="s">
        <v>558</v>
      </c>
      <c r="D135" s="170" t="s">
        <v>80</v>
      </c>
      <c r="E135" s="170" t="s">
        <v>559</v>
      </c>
      <c r="F135" s="170" t="s">
        <v>500</v>
      </c>
      <c r="G135" s="170" t="s">
        <v>560</v>
      </c>
      <c r="H135" s="170"/>
      <c r="I135" s="170" t="s">
        <v>77</v>
      </c>
      <c r="J135" s="151"/>
    </row>
    <row r="136" spans="1:10" s="166" customFormat="1" x14ac:dyDescent="0.25">
      <c r="A136" s="145">
        <v>203</v>
      </c>
      <c r="B136" s="171" t="s">
        <v>561</v>
      </c>
      <c r="C136" s="171" t="s">
        <v>562</v>
      </c>
      <c r="D136" s="170" t="s">
        <v>76</v>
      </c>
      <c r="E136" s="170" t="s">
        <v>478</v>
      </c>
      <c r="F136" s="170" t="s">
        <v>563</v>
      </c>
      <c r="G136" s="170" t="s">
        <v>564</v>
      </c>
      <c r="H136" s="170"/>
      <c r="I136" s="170" t="s">
        <v>77</v>
      </c>
      <c r="J136" s="170"/>
    </row>
    <row r="137" spans="1:10" s="166" customFormat="1" x14ac:dyDescent="0.25">
      <c r="A137" s="145">
        <v>209</v>
      </c>
      <c r="B137" s="171" t="s">
        <v>565</v>
      </c>
      <c r="C137" s="171" t="s">
        <v>566</v>
      </c>
      <c r="D137" s="170" t="s">
        <v>76</v>
      </c>
      <c r="E137" s="170" t="s">
        <v>567</v>
      </c>
      <c r="F137" s="170" t="s">
        <v>546</v>
      </c>
      <c r="G137" s="170" t="s">
        <v>547</v>
      </c>
      <c r="H137" s="170"/>
      <c r="I137" s="170" t="s">
        <v>77</v>
      </c>
      <c r="J137" s="170"/>
    </row>
    <row r="138" spans="1:10" x14ac:dyDescent="0.25">
      <c r="A138" s="145">
        <v>213</v>
      </c>
      <c r="B138" s="152"/>
      <c r="C138" s="151"/>
      <c r="D138" s="151"/>
      <c r="E138" s="151"/>
      <c r="F138" s="151"/>
      <c r="G138" s="151"/>
      <c r="H138" s="171"/>
      <c r="I138" s="171"/>
      <c r="J138" s="151"/>
    </row>
    <row r="139" spans="1:10" x14ac:dyDescent="0.25">
      <c r="A139" s="194" t="s">
        <v>184</v>
      </c>
      <c r="B139" s="193"/>
      <c r="C139" s="193"/>
      <c r="D139" s="10" t="s">
        <v>9</v>
      </c>
      <c r="G139" s="9"/>
    </row>
    <row r="140" spans="1:10" x14ac:dyDescent="0.25">
      <c r="A140" s="195"/>
      <c r="B140" s="12"/>
      <c r="D140" s="11"/>
      <c r="E140" s="11"/>
      <c r="F140" s="11"/>
      <c r="G140"/>
    </row>
    <row r="141" spans="1:10" x14ac:dyDescent="0.25">
      <c r="A141" s="145">
        <v>187</v>
      </c>
      <c r="B141" s="171" t="s">
        <v>600</v>
      </c>
      <c r="C141" s="171" t="s">
        <v>601</v>
      </c>
      <c r="D141" s="171" t="s">
        <v>79</v>
      </c>
      <c r="E141" s="171" t="s">
        <v>161</v>
      </c>
      <c r="F141" s="171" t="s">
        <v>584</v>
      </c>
      <c r="G141" s="171" t="s">
        <v>602</v>
      </c>
      <c r="H141" s="171"/>
      <c r="I141" s="171" t="s">
        <v>83</v>
      </c>
      <c r="J141" s="151"/>
    </row>
    <row r="142" spans="1:10" s="166" customFormat="1" x14ac:dyDescent="0.25">
      <c r="A142" s="145">
        <v>183</v>
      </c>
      <c r="B142" s="171" t="s">
        <v>603</v>
      </c>
      <c r="C142" s="171" t="s">
        <v>604</v>
      </c>
      <c r="D142" s="171" t="s">
        <v>79</v>
      </c>
      <c r="E142" s="170" t="s">
        <v>605</v>
      </c>
      <c r="F142" s="170" t="s">
        <v>606</v>
      </c>
      <c r="G142" s="170" t="s">
        <v>607</v>
      </c>
      <c r="H142" s="170"/>
      <c r="I142" s="170" t="s">
        <v>83</v>
      </c>
      <c r="J142" s="170"/>
    </row>
    <row r="143" spans="1:10" s="166" customFormat="1" x14ac:dyDescent="0.25">
      <c r="A143" s="145">
        <v>181</v>
      </c>
      <c r="B143" s="171" t="s">
        <v>600</v>
      </c>
      <c r="C143" s="171" t="s">
        <v>608</v>
      </c>
      <c r="D143" s="171" t="s">
        <v>79</v>
      </c>
      <c r="E143" s="170" t="s">
        <v>696</v>
      </c>
      <c r="F143" s="170" t="s">
        <v>609</v>
      </c>
      <c r="G143" s="170" t="s">
        <v>610</v>
      </c>
      <c r="H143" s="170"/>
      <c r="I143" s="170" t="s">
        <v>83</v>
      </c>
      <c r="J143" s="170"/>
    </row>
    <row r="144" spans="1:10" s="166" customFormat="1" x14ac:dyDescent="0.25">
      <c r="A144" s="221">
        <v>177</v>
      </c>
      <c r="B144" s="171" t="s">
        <v>611</v>
      </c>
      <c r="C144" s="171" t="s">
        <v>612</v>
      </c>
      <c r="D144" s="171" t="s">
        <v>79</v>
      </c>
      <c r="E144" s="170" t="s">
        <v>376</v>
      </c>
      <c r="F144" s="170" t="s">
        <v>613</v>
      </c>
      <c r="G144" s="170" t="s">
        <v>532</v>
      </c>
      <c r="H144" s="170"/>
      <c r="I144" s="170" t="s">
        <v>83</v>
      </c>
      <c r="J144" s="170"/>
    </row>
    <row r="145" spans="1:10" s="166" customFormat="1" x14ac:dyDescent="0.25">
      <c r="A145" s="145">
        <v>185</v>
      </c>
      <c r="B145" s="171" t="s">
        <v>187</v>
      </c>
      <c r="C145" s="171" t="s">
        <v>614</v>
      </c>
      <c r="D145" s="171" t="s">
        <v>79</v>
      </c>
      <c r="E145" s="170" t="s">
        <v>615</v>
      </c>
      <c r="F145" s="170" t="s">
        <v>616</v>
      </c>
      <c r="G145" s="170" t="s">
        <v>617</v>
      </c>
      <c r="H145" s="170"/>
      <c r="I145" s="170" t="s">
        <v>83</v>
      </c>
      <c r="J145" s="170"/>
    </row>
    <row r="146" spans="1:10" s="166" customFormat="1" x14ac:dyDescent="0.25">
      <c r="A146" s="145">
        <v>190</v>
      </c>
      <c r="B146" s="171" t="s">
        <v>629</v>
      </c>
      <c r="C146" s="171" t="s">
        <v>186</v>
      </c>
      <c r="D146" s="171" t="s">
        <v>76</v>
      </c>
      <c r="E146" s="170" t="s">
        <v>630</v>
      </c>
      <c r="F146" s="170" t="s">
        <v>538</v>
      </c>
      <c r="G146" s="170" t="s">
        <v>631</v>
      </c>
      <c r="H146" s="170"/>
      <c r="I146" s="170" t="s">
        <v>83</v>
      </c>
      <c r="J146" s="170"/>
    </row>
    <row r="147" spans="1:10" x14ac:dyDescent="0.25">
      <c r="A147" s="145">
        <v>180</v>
      </c>
      <c r="B147" s="171" t="s">
        <v>185</v>
      </c>
      <c r="C147" s="171" t="s">
        <v>632</v>
      </c>
      <c r="D147" s="171" t="s">
        <v>76</v>
      </c>
      <c r="E147" s="170" t="s">
        <v>467</v>
      </c>
      <c r="F147" s="170" t="s">
        <v>437</v>
      </c>
      <c r="G147" s="170" t="s">
        <v>633</v>
      </c>
      <c r="H147" s="170"/>
      <c r="I147" s="170" t="s">
        <v>83</v>
      </c>
      <c r="J147" s="151"/>
    </row>
    <row r="148" spans="1:10" x14ac:dyDescent="0.25">
      <c r="A148" s="145">
        <v>182</v>
      </c>
      <c r="B148" s="171"/>
      <c r="C148" s="171"/>
      <c r="D148" s="171"/>
      <c r="E148" s="170"/>
      <c r="F148" s="170"/>
      <c r="G148" s="170"/>
      <c r="H148" s="170"/>
      <c r="I148" s="170"/>
      <c r="J148" s="151"/>
    </row>
    <row r="149" spans="1:10" x14ac:dyDescent="0.25">
      <c r="A149" s="145">
        <v>176</v>
      </c>
      <c r="B149" s="171" t="s">
        <v>618</v>
      </c>
      <c r="C149" s="171" t="s">
        <v>619</v>
      </c>
      <c r="D149" s="171" t="s">
        <v>87</v>
      </c>
      <c r="E149" s="170" t="s">
        <v>180</v>
      </c>
      <c r="F149" s="170" t="s">
        <v>620</v>
      </c>
      <c r="G149" s="170" t="s">
        <v>621</v>
      </c>
      <c r="H149" s="170"/>
      <c r="I149" s="170" t="s">
        <v>77</v>
      </c>
      <c r="J149" s="151"/>
    </row>
    <row r="150" spans="1:10" x14ac:dyDescent="0.25">
      <c r="A150" s="145">
        <v>184</v>
      </c>
      <c r="B150" s="171" t="s">
        <v>502</v>
      </c>
      <c r="C150" s="171" t="s">
        <v>360</v>
      </c>
      <c r="D150" s="171" t="s">
        <v>87</v>
      </c>
      <c r="E150" s="170" t="s">
        <v>605</v>
      </c>
      <c r="F150" s="170" t="s">
        <v>606</v>
      </c>
      <c r="G150" s="170" t="s">
        <v>617</v>
      </c>
      <c r="H150" s="170"/>
      <c r="I150" s="170" t="s">
        <v>77</v>
      </c>
      <c r="J150" s="151"/>
    </row>
    <row r="151" spans="1:10" s="166" customFormat="1" x14ac:dyDescent="0.25">
      <c r="A151" s="145">
        <v>178</v>
      </c>
      <c r="B151" s="171" t="s">
        <v>622</v>
      </c>
      <c r="C151" s="171" t="s">
        <v>623</v>
      </c>
      <c r="D151" s="171" t="s">
        <v>80</v>
      </c>
      <c r="E151" s="170" t="s">
        <v>624</v>
      </c>
      <c r="F151" s="170" t="s">
        <v>606</v>
      </c>
      <c r="G151" s="170" t="s">
        <v>532</v>
      </c>
      <c r="H151" s="170"/>
      <c r="I151" s="170" t="s">
        <v>77</v>
      </c>
      <c r="J151" s="170"/>
    </row>
    <row r="152" spans="1:10" x14ac:dyDescent="0.25">
      <c r="A152" s="145">
        <v>179</v>
      </c>
      <c r="B152" s="171" t="s">
        <v>625</v>
      </c>
      <c r="C152" s="171" t="s">
        <v>626</v>
      </c>
      <c r="D152" s="171" t="s">
        <v>80</v>
      </c>
      <c r="E152" s="170" t="s">
        <v>627</v>
      </c>
      <c r="F152" s="170" t="s">
        <v>628</v>
      </c>
      <c r="G152" s="170" t="s">
        <v>532</v>
      </c>
      <c r="H152" s="170"/>
      <c r="I152" s="170" t="s">
        <v>77</v>
      </c>
      <c r="J152" s="151"/>
    </row>
    <row r="153" spans="1:10" x14ac:dyDescent="0.25">
      <c r="A153" s="145">
        <v>189</v>
      </c>
      <c r="B153" s="171" t="s">
        <v>557</v>
      </c>
      <c r="C153" s="171" t="s">
        <v>634</v>
      </c>
      <c r="D153" s="171" t="s">
        <v>76</v>
      </c>
      <c r="E153" s="170" t="s">
        <v>635</v>
      </c>
      <c r="F153" s="170" t="s">
        <v>636</v>
      </c>
      <c r="G153" s="170" t="s">
        <v>631</v>
      </c>
      <c r="H153" s="170"/>
      <c r="I153" s="170" t="s">
        <v>77</v>
      </c>
      <c r="J153" s="151"/>
    </row>
    <row r="154" spans="1:10" x14ac:dyDescent="0.25">
      <c r="A154" s="145">
        <v>188</v>
      </c>
      <c r="B154" s="171" t="s">
        <v>637</v>
      </c>
      <c r="C154" s="171" t="s">
        <v>638</v>
      </c>
      <c r="D154" s="171" t="s">
        <v>76</v>
      </c>
      <c r="E154" s="170" t="s">
        <v>537</v>
      </c>
      <c r="F154" s="170" t="s">
        <v>538</v>
      </c>
      <c r="G154" s="170" t="s">
        <v>639</v>
      </c>
      <c r="H154" s="170"/>
      <c r="I154" s="170" t="s">
        <v>77</v>
      </c>
      <c r="J154" s="151"/>
    </row>
    <row r="155" spans="1:10" x14ac:dyDescent="0.25">
      <c r="A155" s="145">
        <v>186</v>
      </c>
      <c r="B155" s="171" t="s">
        <v>539</v>
      </c>
      <c r="C155" s="171" t="s">
        <v>640</v>
      </c>
      <c r="D155" s="171" t="s">
        <v>76</v>
      </c>
      <c r="E155" s="170" t="s">
        <v>699</v>
      </c>
      <c r="F155" s="170" t="s">
        <v>271</v>
      </c>
      <c r="G155" s="170" t="s">
        <v>617</v>
      </c>
      <c r="H155" s="170"/>
      <c r="I155" s="170" t="s">
        <v>77</v>
      </c>
      <c r="J155" s="151"/>
    </row>
    <row r="156" spans="1:10" s="166" customFormat="1" x14ac:dyDescent="0.25">
      <c r="A156" s="194" t="s">
        <v>462</v>
      </c>
      <c r="B156" s="193"/>
      <c r="C156" s="193"/>
      <c r="D156" s="10" t="s">
        <v>8</v>
      </c>
      <c r="G156" s="167"/>
      <c r="H156" s="174"/>
    </row>
    <row r="157" spans="1:10" s="166" customFormat="1" x14ac:dyDescent="0.25">
      <c r="A157" s="195"/>
      <c r="B157" s="12"/>
      <c r="D157" s="11"/>
      <c r="E157" s="11"/>
      <c r="F157" s="11"/>
      <c r="H157" s="174"/>
    </row>
    <row r="158" spans="1:10" s="166" customFormat="1" x14ac:dyDescent="0.25">
      <c r="A158" s="145">
        <v>172</v>
      </c>
      <c r="B158" s="171" t="s">
        <v>641</v>
      </c>
      <c r="C158" s="171" t="s">
        <v>642</v>
      </c>
      <c r="D158" s="171" t="s">
        <v>79</v>
      </c>
      <c r="E158" s="170" t="s">
        <v>643</v>
      </c>
      <c r="F158" s="170" t="s">
        <v>538</v>
      </c>
      <c r="G158" s="170" t="s">
        <v>644</v>
      </c>
      <c r="H158" s="170"/>
      <c r="I158" s="170" t="s">
        <v>83</v>
      </c>
      <c r="J158" s="170"/>
    </row>
    <row r="159" spans="1:10" s="166" customFormat="1" x14ac:dyDescent="0.25">
      <c r="A159" s="145">
        <v>169</v>
      </c>
      <c r="B159" s="171" t="s">
        <v>645</v>
      </c>
      <c r="C159" s="171" t="s">
        <v>646</v>
      </c>
      <c r="D159" s="171" t="s">
        <v>79</v>
      </c>
      <c r="E159" s="170" t="s">
        <v>647</v>
      </c>
      <c r="F159" s="170" t="s">
        <v>648</v>
      </c>
      <c r="G159" s="170" t="s">
        <v>649</v>
      </c>
      <c r="H159" s="170"/>
      <c r="I159" s="170" t="s">
        <v>83</v>
      </c>
      <c r="J159" s="170"/>
    </row>
    <row r="160" spans="1:10" s="166" customFormat="1" x14ac:dyDescent="0.25">
      <c r="A160" s="145">
        <v>164</v>
      </c>
      <c r="B160" s="171" t="s">
        <v>650</v>
      </c>
      <c r="C160" s="171" t="s">
        <v>651</v>
      </c>
      <c r="D160" s="171" t="s">
        <v>79</v>
      </c>
      <c r="E160" s="170" t="s">
        <v>597</v>
      </c>
      <c r="F160" s="170" t="s">
        <v>500</v>
      </c>
      <c r="G160" s="170" t="s">
        <v>652</v>
      </c>
      <c r="H160" s="170"/>
      <c r="I160" s="170" t="s">
        <v>83</v>
      </c>
      <c r="J160" s="170"/>
    </row>
    <row r="161" spans="1:10" s="166" customFormat="1" x14ac:dyDescent="0.25">
      <c r="A161" s="145">
        <v>170</v>
      </c>
      <c r="B161" s="171" t="s">
        <v>653</v>
      </c>
      <c r="C161" s="171" t="s">
        <v>654</v>
      </c>
      <c r="D161" s="171" t="s">
        <v>79</v>
      </c>
      <c r="E161" s="170" t="s">
        <v>655</v>
      </c>
      <c r="F161" s="170" t="s">
        <v>550</v>
      </c>
      <c r="G161" s="170" t="s">
        <v>649</v>
      </c>
      <c r="H161" s="170"/>
      <c r="I161" s="170" t="s">
        <v>83</v>
      </c>
      <c r="J161" s="170"/>
    </row>
    <row r="162" spans="1:10" s="166" customFormat="1" x14ac:dyDescent="0.25">
      <c r="A162" s="145">
        <v>163</v>
      </c>
      <c r="B162" s="171" t="s">
        <v>659</v>
      </c>
      <c r="C162" s="171" t="s">
        <v>660</v>
      </c>
      <c r="D162" s="171" t="s">
        <v>87</v>
      </c>
      <c r="E162" s="170" t="s">
        <v>661</v>
      </c>
      <c r="F162" s="170" t="s">
        <v>662</v>
      </c>
      <c r="G162" s="170" t="s">
        <v>652</v>
      </c>
      <c r="H162" s="170"/>
      <c r="I162" s="170" t="s">
        <v>83</v>
      </c>
      <c r="J162" s="170"/>
    </row>
    <row r="163" spans="1:10" s="166" customFormat="1" x14ac:dyDescent="0.25">
      <c r="A163" s="145">
        <v>160</v>
      </c>
      <c r="B163" s="171" t="s">
        <v>295</v>
      </c>
      <c r="C163" s="171" t="s">
        <v>663</v>
      </c>
      <c r="D163" s="171" t="s">
        <v>87</v>
      </c>
      <c r="E163" s="170" t="s">
        <v>700</v>
      </c>
      <c r="F163" s="170" t="s">
        <v>664</v>
      </c>
      <c r="G163" s="170" t="s">
        <v>665</v>
      </c>
      <c r="H163" s="170"/>
      <c r="I163" s="170" t="s">
        <v>83</v>
      </c>
      <c r="J163" s="170"/>
    </row>
    <row r="164" spans="1:10" s="166" customFormat="1" x14ac:dyDescent="0.25">
      <c r="A164" s="145">
        <v>166</v>
      </c>
      <c r="B164" s="171" t="s">
        <v>666</v>
      </c>
      <c r="C164" s="171" t="s">
        <v>667</v>
      </c>
      <c r="D164" s="171" t="s">
        <v>87</v>
      </c>
      <c r="E164" s="170" t="s">
        <v>668</v>
      </c>
      <c r="F164" s="170" t="s">
        <v>669</v>
      </c>
      <c r="G164" s="170" t="s">
        <v>670</v>
      </c>
      <c r="H164" s="170"/>
      <c r="I164" s="170" t="s">
        <v>83</v>
      </c>
      <c r="J164" s="170"/>
    </row>
    <row r="165" spans="1:10" s="166" customFormat="1" x14ac:dyDescent="0.25">
      <c r="A165" s="145">
        <v>171</v>
      </c>
      <c r="B165" s="171" t="s">
        <v>162</v>
      </c>
      <c r="C165" s="171" t="s">
        <v>671</v>
      </c>
      <c r="D165" s="171" t="s">
        <v>87</v>
      </c>
      <c r="E165" s="170" t="s">
        <v>567</v>
      </c>
      <c r="F165" s="170" t="s">
        <v>672</v>
      </c>
      <c r="G165" s="170" t="s">
        <v>649</v>
      </c>
      <c r="H165" s="170"/>
      <c r="I165" s="170" t="s">
        <v>83</v>
      </c>
      <c r="J165" s="170"/>
    </row>
    <row r="166" spans="1:10" s="166" customFormat="1" x14ac:dyDescent="0.25">
      <c r="A166" s="221">
        <v>174</v>
      </c>
      <c r="B166" s="171" t="s">
        <v>673</v>
      </c>
      <c r="C166" s="171" t="s">
        <v>674</v>
      </c>
      <c r="D166" s="171" t="s">
        <v>87</v>
      </c>
      <c r="E166" s="171" t="s">
        <v>592</v>
      </c>
      <c r="F166" s="171" t="s">
        <v>500</v>
      </c>
      <c r="G166" s="171" t="s">
        <v>675</v>
      </c>
      <c r="H166" s="171"/>
      <c r="I166" s="171" t="s">
        <v>83</v>
      </c>
      <c r="J166" s="170"/>
    </row>
    <row r="167" spans="1:10" s="166" customFormat="1" x14ac:dyDescent="0.25">
      <c r="A167" s="145">
        <v>167</v>
      </c>
      <c r="B167" s="171" t="s">
        <v>679</v>
      </c>
      <c r="C167" s="171" t="s">
        <v>680</v>
      </c>
      <c r="D167" s="171" t="s">
        <v>80</v>
      </c>
      <c r="E167" s="170" t="s">
        <v>402</v>
      </c>
      <c r="F167" s="170" t="s">
        <v>500</v>
      </c>
      <c r="G167" s="170" t="s">
        <v>681</v>
      </c>
      <c r="H167" s="170"/>
      <c r="I167" s="170" t="s">
        <v>83</v>
      </c>
      <c r="J167" s="170"/>
    </row>
    <row r="168" spans="1:10" s="166" customFormat="1" x14ac:dyDescent="0.25">
      <c r="A168" s="145">
        <v>173</v>
      </c>
      <c r="B168" s="171" t="s">
        <v>683</v>
      </c>
      <c r="C168" s="171" t="s">
        <v>684</v>
      </c>
      <c r="D168" s="171" t="s">
        <v>76</v>
      </c>
      <c r="E168" s="170" t="s">
        <v>701</v>
      </c>
      <c r="F168" s="170" t="s">
        <v>685</v>
      </c>
      <c r="G168" s="170" t="s">
        <v>686</v>
      </c>
      <c r="H168" s="170"/>
      <c r="I168" s="170" t="s">
        <v>83</v>
      </c>
      <c r="J168" s="170"/>
    </row>
    <row r="169" spans="1:10" s="166" customFormat="1" x14ac:dyDescent="0.25">
      <c r="A169" s="145">
        <v>161</v>
      </c>
      <c r="B169" s="171" t="s">
        <v>682</v>
      </c>
      <c r="C169" s="171" t="s">
        <v>486</v>
      </c>
      <c r="D169" s="171" t="s">
        <v>76</v>
      </c>
      <c r="E169" s="170" t="s">
        <v>95</v>
      </c>
      <c r="F169" s="170" t="s">
        <v>500</v>
      </c>
      <c r="G169" s="170" t="s">
        <v>665</v>
      </c>
      <c r="H169" s="170"/>
      <c r="I169" s="170" t="s">
        <v>83</v>
      </c>
      <c r="J169" s="170"/>
    </row>
    <row r="170" spans="1:10" s="166" customFormat="1" x14ac:dyDescent="0.25">
      <c r="A170" s="145">
        <v>175</v>
      </c>
      <c r="B170" s="171" t="s">
        <v>637</v>
      </c>
      <c r="C170" s="171" t="s">
        <v>656</v>
      </c>
      <c r="D170" s="171" t="s">
        <v>79</v>
      </c>
      <c r="E170" s="170" t="s">
        <v>657</v>
      </c>
      <c r="F170" s="170" t="s">
        <v>658</v>
      </c>
      <c r="G170" s="170" t="s">
        <v>631</v>
      </c>
      <c r="H170" s="170"/>
      <c r="I170" s="170" t="s">
        <v>77</v>
      </c>
      <c r="J170" s="170"/>
    </row>
    <row r="171" spans="1:10" s="166" customFormat="1" x14ac:dyDescent="0.25">
      <c r="A171" s="145">
        <v>165</v>
      </c>
      <c r="B171" s="171" t="s">
        <v>676</v>
      </c>
      <c r="C171" s="171" t="s">
        <v>677</v>
      </c>
      <c r="D171" s="171" t="s">
        <v>87</v>
      </c>
      <c r="E171" s="170" t="s">
        <v>702</v>
      </c>
      <c r="F171" s="170" t="s">
        <v>488</v>
      </c>
      <c r="G171" s="170" t="s">
        <v>678</v>
      </c>
      <c r="H171" s="170"/>
      <c r="I171" s="170" t="s">
        <v>77</v>
      </c>
      <c r="J171" s="170"/>
    </row>
    <row r="172" spans="1:10" s="166" customFormat="1" x14ac:dyDescent="0.25">
      <c r="A172" s="145">
        <v>168</v>
      </c>
      <c r="B172" s="171"/>
      <c r="C172" s="171"/>
      <c r="D172" s="171"/>
      <c r="E172" s="170"/>
      <c r="F172" s="170"/>
      <c r="G172" s="170"/>
      <c r="H172" s="170"/>
      <c r="I172" s="170"/>
      <c r="J172" s="170"/>
    </row>
    <row r="173" spans="1:10" x14ac:dyDescent="0.25">
      <c r="A173" s="145">
        <v>162</v>
      </c>
      <c r="B173" s="152"/>
      <c r="C173" s="151"/>
      <c r="D173" s="151"/>
      <c r="E173" s="151"/>
      <c r="F173" s="151"/>
      <c r="G173" s="151"/>
      <c r="I173" s="151"/>
      <c r="J173" s="151"/>
    </row>
    <row r="174" spans="1:10" x14ac:dyDescent="0.25">
      <c r="B174"/>
    </row>
    <row r="175" spans="1:10" x14ac:dyDescent="0.25">
      <c r="B175"/>
    </row>
    <row r="176" spans="1:10" x14ac:dyDescent="0.25">
      <c r="A176" s="168" t="s">
        <v>752</v>
      </c>
      <c r="B176"/>
      <c r="J176" t="s">
        <v>7</v>
      </c>
    </row>
    <row r="177" spans="1:10" x14ac:dyDescent="0.25">
      <c r="A177" s="222" t="s">
        <v>754</v>
      </c>
      <c r="B177" s="170" t="s">
        <v>755</v>
      </c>
      <c r="C177" s="170" t="s">
        <v>756</v>
      </c>
      <c r="D177" s="170" t="s">
        <v>76</v>
      </c>
      <c r="E177" s="170" t="s">
        <v>102</v>
      </c>
      <c r="F177" s="170" t="s">
        <v>757</v>
      </c>
      <c r="G177" s="170" t="s">
        <v>758</v>
      </c>
      <c r="H177" s="191" t="s">
        <v>753</v>
      </c>
      <c r="I177" s="170" t="s">
        <v>83</v>
      </c>
    </row>
    <row r="178" spans="1:10" x14ac:dyDescent="0.25">
      <c r="A178" s="148"/>
      <c r="B178" s="170" t="s">
        <v>759</v>
      </c>
      <c r="C178" s="170" t="s">
        <v>760</v>
      </c>
      <c r="D178" s="170" t="s">
        <v>79</v>
      </c>
      <c r="E178" s="170" t="s">
        <v>479</v>
      </c>
      <c r="F178" s="170" t="s">
        <v>761</v>
      </c>
      <c r="G178" s="170" t="s">
        <v>333</v>
      </c>
      <c r="H178" s="148"/>
      <c r="I178" s="170" t="s">
        <v>83</v>
      </c>
    </row>
    <row r="179" spans="1:10" x14ac:dyDescent="0.25">
      <c r="A179" s="148">
        <v>6</v>
      </c>
      <c r="B179" s="170" t="s">
        <v>763</v>
      </c>
      <c r="C179" s="170" t="s">
        <v>432</v>
      </c>
      <c r="D179" s="170" t="s">
        <v>87</v>
      </c>
      <c r="E179" s="170" t="s">
        <v>188</v>
      </c>
      <c r="F179" s="170" t="s">
        <v>764</v>
      </c>
      <c r="G179" s="170" t="s">
        <v>765</v>
      </c>
      <c r="H179" s="148" t="s">
        <v>762</v>
      </c>
      <c r="I179" s="170" t="s">
        <v>83</v>
      </c>
    </row>
    <row r="180" spans="1:10" x14ac:dyDescent="0.25">
      <c r="A180" s="148"/>
      <c r="B180" s="170"/>
      <c r="C180" s="170"/>
      <c r="D180" s="170"/>
      <c r="E180" s="170"/>
      <c r="F180" s="170"/>
      <c r="G180" s="170"/>
      <c r="H180" s="148"/>
      <c r="I180" s="170"/>
    </row>
    <row r="181" spans="1:10" x14ac:dyDescent="0.25">
      <c r="A181" s="222" t="s">
        <v>766</v>
      </c>
      <c r="B181" s="170" t="s">
        <v>767</v>
      </c>
      <c r="C181" s="170" t="s">
        <v>768</v>
      </c>
      <c r="D181" s="170" t="s">
        <v>80</v>
      </c>
      <c r="E181" s="170" t="s">
        <v>312</v>
      </c>
      <c r="F181" s="170" t="s">
        <v>769</v>
      </c>
      <c r="G181" s="170" t="s">
        <v>770</v>
      </c>
      <c r="H181" s="191" t="s">
        <v>762</v>
      </c>
      <c r="I181" s="170" t="s">
        <v>77</v>
      </c>
    </row>
    <row r="182" spans="1:10" x14ac:dyDescent="0.25">
      <c r="A182" s="148">
        <v>3</v>
      </c>
      <c r="B182" s="170" t="s">
        <v>129</v>
      </c>
      <c r="C182" s="170" t="s">
        <v>130</v>
      </c>
      <c r="D182" s="170" t="s">
        <v>79</v>
      </c>
      <c r="E182" s="170" t="s">
        <v>90</v>
      </c>
      <c r="F182" s="170" t="s">
        <v>96</v>
      </c>
      <c r="G182" s="170" t="s">
        <v>771</v>
      </c>
      <c r="H182" s="148" t="s">
        <v>753</v>
      </c>
      <c r="I182" s="170" t="s">
        <v>77</v>
      </c>
    </row>
    <row r="183" spans="1:10" x14ac:dyDescent="0.25">
      <c r="A183" s="222" t="s">
        <v>772</v>
      </c>
      <c r="B183" s="170" t="s">
        <v>773</v>
      </c>
      <c r="C183" s="170" t="s">
        <v>774</v>
      </c>
      <c r="D183" s="170" t="s">
        <v>79</v>
      </c>
      <c r="E183" s="170" t="s">
        <v>569</v>
      </c>
      <c r="F183" s="170" t="s">
        <v>570</v>
      </c>
      <c r="G183" s="170" t="s">
        <v>775</v>
      </c>
      <c r="H183" s="191" t="s">
        <v>762</v>
      </c>
      <c r="I183" s="170" t="s">
        <v>77</v>
      </c>
    </row>
    <row r="184" spans="1:10" x14ac:dyDescent="0.25">
      <c r="A184" s="222" t="s">
        <v>776</v>
      </c>
      <c r="B184" s="170" t="s">
        <v>777</v>
      </c>
      <c r="C184" s="170" t="s">
        <v>778</v>
      </c>
      <c r="D184" s="170" t="s">
        <v>87</v>
      </c>
      <c r="E184" s="170" t="s">
        <v>424</v>
      </c>
      <c r="F184" s="170" t="s">
        <v>779</v>
      </c>
      <c r="G184" s="170" t="s">
        <v>780</v>
      </c>
      <c r="H184" s="191" t="s">
        <v>762</v>
      </c>
      <c r="I184" s="170" t="s">
        <v>77</v>
      </c>
    </row>
    <row r="187" spans="1:10" x14ac:dyDescent="0.25">
      <c r="A187" s="147"/>
      <c r="B187" s="190"/>
      <c r="C187" s="211"/>
      <c r="D187" s="11"/>
      <c r="E187" s="8"/>
      <c r="F187" s="166"/>
      <c r="G187" s="166"/>
      <c r="H187" s="166"/>
      <c r="I187" s="166"/>
      <c r="J187" s="7"/>
    </row>
    <row r="188" spans="1:10" x14ac:dyDescent="0.25">
      <c r="A188" s="147"/>
      <c r="B188" s="190"/>
      <c r="C188" s="211"/>
      <c r="D188" s="11"/>
      <c r="E188" s="171"/>
      <c r="F188" s="171"/>
      <c r="G188" s="170"/>
      <c r="H188" s="170"/>
      <c r="I188" s="170"/>
      <c r="J188" s="170"/>
    </row>
    <row r="189" spans="1:10" x14ac:dyDescent="0.25">
      <c r="A189" s="147"/>
      <c r="B189" s="190"/>
      <c r="C189" s="211"/>
      <c r="D189" s="11"/>
      <c r="E189" s="171"/>
      <c r="F189" s="171"/>
      <c r="G189" s="170"/>
      <c r="H189" s="170"/>
      <c r="I189" s="170"/>
      <c r="J189" s="170"/>
    </row>
    <row r="190" spans="1:10" x14ac:dyDescent="0.25">
      <c r="A190" s="147"/>
      <c r="B190" s="190"/>
      <c r="C190" s="211"/>
      <c r="D190" s="11"/>
      <c r="E190" s="171"/>
      <c r="F190" s="171"/>
      <c r="G190" s="170"/>
      <c r="H190" s="170"/>
      <c r="I190" s="170"/>
      <c r="J190" s="170"/>
    </row>
    <row r="191" spans="1:10" x14ac:dyDescent="0.25">
      <c r="A191" s="147"/>
      <c r="B191" s="190"/>
      <c r="C191" s="211"/>
      <c r="D191" s="11"/>
      <c r="E191" s="171"/>
      <c r="F191" s="171"/>
      <c r="G191" s="170"/>
      <c r="H191" s="170"/>
      <c r="I191" s="170"/>
      <c r="J191" s="170"/>
    </row>
    <row r="192" spans="1:10" x14ac:dyDescent="0.25">
      <c r="A192" s="147"/>
      <c r="B192" s="190"/>
      <c r="C192" s="211"/>
      <c r="D192" s="11"/>
      <c r="E192" s="171"/>
      <c r="F192" s="171"/>
      <c r="G192" s="170"/>
      <c r="H192" s="170"/>
      <c r="I192" s="170"/>
      <c r="J192" s="170"/>
    </row>
    <row r="193" spans="1:10" x14ac:dyDescent="0.25">
      <c r="A193" s="147"/>
      <c r="B193" s="190"/>
      <c r="C193" s="211"/>
      <c r="D193" s="11"/>
      <c r="E193" s="171"/>
      <c r="F193" s="171"/>
      <c r="G193" s="170"/>
      <c r="H193" s="170"/>
      <c r="I193" s="170"/>
      <c r="J193" s="170"/>
    </row>
    <row r="194" spans="1:10" x14ac:dyDescent="0.25">
      <c r="A194" s="147"/>
      <c r="B194" s="190"/>
      <c r="C194" s="211"/>
      <c r="D194" s="11"/>
      <c r="E194" s="171"/>
      <c r="F194" s="171"/>
      <c r="G194" s="171"/>
      <c r="H194" s="170"/>
      <c r="I194" s="170"/>
      <c r="J194" s="170"/>
    </row>
    <row r="195" spans="1:10" x14ac:dyDescent="0.25">
      <c r="A195" s="147"/>
      <c r="B195" s="190"/>
      <c r="C195" s="211"/>
      <c r="D195" s="11"/>
      <c r="E195" s="171"/>
      <c r="F195" s="171"/>
      <c r="G195" s="170"/>
      <c r="H195" s="170"/>
      <c r="I195" s="170"/>
      <c r="J195" s="170"/>
    </row>
    <row r="196" spans="1:10" x14ac:dyDescent="0.25">
      <c r="A196" s="147"/>
      <c r="B196" s="190"/>
      <c r="C196" s="211"/>
      <c r="D196" s="11"/>
      <c r="E196" s="171"/>
      <c r="F196" s="171"/>
      <c r="G196" s="170"/>
      <c r="H196" s="170"/>
      <c r="I196" s="170"/>
      <c r="J196" s="170"/>
    </row>
    <row r="197" spans="1:10" x14ac:dyDescent="0.25">
      <c r="A197" s="147"/>
      <c r="B197" s="190"/>
      <c r="C197" s="211"/>
      <c r="D197" s="11"/>
      <c r="E197" s="170"/>
      <c r="F197" s="170"/>
      <c r="G197" s="170"/>
      <c r="H197" s="170"/>
      <c r="I197" s="170"/>
      <c r="J197" s="170"/>
    </row>
    <row r="198" spans="1:10" x14ac:dyDescent="0.25">
      <c r="A198" s="147"/>
      <c r="B198" s="190"/>
      <c r="C198" s="211"/>
      <c r="D198" s="11"/>
      <c r="E198" s="171"/>
      <c r="F198" s="171"/>
      <c r="G198" s="170"/>
      <c r="H198" s="170"/>
      <c r="I198" s="170"/>
      <c r="J198" s="170"/>
    </row>
    <row r="199" spans="1:10" x14ac:dyDescent="0.25">
      <c r="A199" s="147"/>
      <c r="B199" s="190"/>
      <c r="C199" s="211"/>
      <c r="D199" s="11"/>
      <c r="E199" s="171"/>
      <c r="F199" s="171"/>
      <c r="G199" s="170"/>
      <c r="H199" s="170"/>
      <c r="I199" s="170"/>
      <c r="J199" s="170"/>
    </row>
    <row r="200" spans="1:10" x14ac:dyDescent="0.25">
      <c r="A200" s="147"/>
      <c r="B200" s="190"/>
      <c r="C200" s="211"/>
      <c r="D200" s="11"/>
      <c r="E200" s="170"/>
      <c r="F200" s="170"/>
      <c r="G200" s="170"/>
      <c r="H200" s="170"/>
      <c r="I200" s="170"/>
      <c r="J200" s="170"/>
    </row>
    <row r="201" spans="1:10" x14ac:dyDescent="0.25">
      <c r="A201" s="147"/>
      <c r="B201" s="190"/>
      <c r="C201" s="211"/>
      <c r="D201" s="11"/>
      <c r="E201" s="170"/>
      <c r="F201" s="170"/>
      <c r="G201" s="170"/>
      <c r="H201" s="170"/>
      <c r="I201" s="170"/>
      <c r="J201" s="170"/>
    </row>
    <row r="202" spans="1:10" x14ac:dyDescent="0.25">
      <c r="A202" s="147"/>
      <c r="B202" s="190"/>
      <c r="C202" s="211"/>
      <c r="D202" s="11"/>
      <c r="E202" s="170"/>
      <c r="F202" s="170"/>
      <c r="G202" s="170"/>
      <c r="H202" s="170"/>
      <c r="I202" s="170"/>
      <c r="J202" s="170"/>
    </row>
    <row r="203" spans="1:10" x14ac:dyDescent="0.25">
      <c r="A203" s="147"/>
      <c r="B203" s="190"/>
      <c r="C203" s="211"/>
      <c r="D203" s="11"/>
      <c r="E203" s="170"/>
      <c r="F203" s="170"/>
      <c r="G203" s="170"/>
      <c r="H203" s="170"/>
      <c r="I203" s="170"/>
      <c r="J203" s="170"/>
    </row>
    <row r="204" spans="1:10" x14ac:dyDescent="0.25">
      <c r="A204" s="147"/>
      <c r="B204" s="190"/>
      <c r="C204" s="211"/>
      <c r="D204" s="11"/>
      <c r="E204" s="170"/>
      <c r="F204" s="170"/>
      <c r="G204" s="170"/>
      <c r="H204" s="170"/>
      <c r="I204" s="170"/>
      <c r="J204" s="170"/>
    </row>
    <row r="205" spans="1:10" x14ac:dyDescent="0.25">
      <c r="A205" s="147"/>
      <c r="B205" s="190"/>
      <c r="C205" s="211"/>
      <c r="D205" s="11"/>
      <c r="E205" s="171"/>
      <c r="F205" s="171"/>
      <c r="G205" s="170"/>
      <c r="H205" s="170"/>
      <c r="I205" s="170"/>
      <c r="J205" s="170"/>
    </row>
  </sheetData>
  <autoFilter ref="D1:D176" xr:uid="{00000000-0009-0000-0000-000000000000}"/>
  <sortState xmlns:xlrd2="http://schemas.microsoft.com/office/spreadsheetml/2017/richdata2" ref="A158:V172">
    <sortCondition ref="F158:F172"/>
  </sortState>
  <pageMargins left="0.7" right="0.7" top="0.75" bottom="0.75" header="0.3" footer="0.3"/>
  <pageSetup paperSize="9" orientation="portrait" r:id="rId1"/>
  <rowBreaks count="2" manualBreakCount="2">
    <brk id="49" max="16383" man="1"/>
    <brk id="139" max="16383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3" activePane="bottomLeft" state="frozenSplit"/>
      <selection activeCell="Y17" sqref="Y17:Z17"/>
      <selection pane="bottomLeft" activeCell="F9" sqref="F9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1003</v>
      </c>
      <c r="F1" s="182"/>
      <c r="G1" s="182"/>
      <c r="H1" s="182"/>
      <c r="I1" s="182"/>
      <c r="J1" s="182"/>
      <c r="K1" s="18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690</v>
      </c>
      <c r="H3" s="313"/>
      <c r="I3" s="310" t="s">
        <v>20</v>
      </c>
      <c r="J3" s="314"/>
      <c r="K3" s="311"/>
      <c r="L3" s="315">
        <v>11.3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750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1.39</v>
      </c>
      <c r="L4" s="341"/>
      <c r="M4" s="333">
        <v>1.44</v>
      </c>
      <c r="N4" s="341"/>
      <c r="O4" s="333">
        <v>1.49</v>
      </c>
      <c r="P4" s="341"/>
      <c r="Q4" s="335">
        <v>1.54</v>
      </c>
      <c r="R4" s="341"/>
      <c r="S4" s="335">
        <v>1.57</v>
      </c>
      <c r="T4" s="334"/>
      <c r="U4" s="333">
        <v>1.6</v>
      </c>
      <c r="V4" s="334"/>
      <c r="W4" s="335">
        <v>1.63</v>
      </c>
      <c r="X4" s="334"/>
      <c r="Y4" s="333">
        <v>1.66</v>
      </c>
      <c r="Z4" s="334"/>
      <c r="AA4" s="333"/>
      <c r="AB4" s="334"/>
      <c r="AC4" s="333"/>
      <c r="AD4" s="334"/>
      <c r="AE4" s="333"/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179"/>
      <c r="AX4" s="179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ht="15.75" x14ac:dyDescent="0.3">
      <c r="E5" s="154"/>
      <c r="F5" s="178"/>
      <c r="G5" s="95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179"/>
      <c r="AX5" s="179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179"/>
      <c r="C6" s="86"/>
      <c r="D6" s="86"/>
      <c r="E6" s="97">
        <v>1</v>
      </c>
      <c r="F6" s="172">
        <v>175</v>
      </c>
      <c r="G6" s="54" t="str">
        <f t="shared" ref="G6:G21" si="0">IFERROR(VLOOKUP($F6,high_j,2,FALSE)&amp;" "&amp;UPPER(VLOOKUP($F6,high_j,3,FALSE)),"")</f>
        <v>Andrew ENGLAND</v>
      </c>
      <c r="H6" s="192" t="str">
        <f t="shared" ref="H6:H21" si="1">IFERROR(VLOOKUP($F6,high_j,5,FALSE),"")</f>
        <v>Northern Masters AC</v>
      </c>
      <c r="I6" s="346"/>
      <c r="J6" s="347"/>
      <c r="K6" s="342"/>
      <c r="L6" s="343"/>
      <c r="M6" s="342" t="s">
        <v>1033</v>
      </c>
      <c r="N6" s="343"/>
      <c r="O6" s="342" t="s">
        <v>1033</v>
      </c>
      <c r="P6" s="343"/>
      <c r="Q6" s="342" t="s">
        <v>1033</v>
      </c>
      <c r="R6" s="343"/>
      <c r="S6" s="342" t="s">
        <v>1033</v>
      </c>
      <c r="T6" s="343"/>
      <c r="U6" s="342" t="s">
        <v>1034</v>
      </c>
      <c r="V6" s="343"/>
      <c r="W6" s="342" t="s">
        <v>1034</v>
      </c>
      <c r="X6" s="343"/>
      <c r="Y6" s="342" t="s">
        <v>1036</v>
      </c>
      <c r="Z6" s="343"/>
      <c r="AA6" s="342"/>
      <c r="AB6" s="343"/>
      <c r="AC6" s="342"/>
      <c r="AD6" s="343"/>
      <c r="AE6" s="342"/>
      <c r="AF6" s="343"/>
      <c r="AG6" s="344">
        <v>1.63</v>
      </c>
      <c r="AH6" s="345"/>
      <c r="AI6" s="98"/>
      <c r="AJ6" s="98"/>
      <c r="AK6" s="137">
        <v>1</v>
      </c>
      <c r="AL6" s="188" t="s">
        <v>1071</v>
      </c>
      <c r="AM6" s="69" t="str">
        <f t="shared" ref="AM6:AM21" si="2">IFERROR(VLOOKUP($F6,high_j,7,FALSE),"")</f>
        <v>1.70</v>
      </c>
      <c r="AN6" s="101">
        <v>0</v>
      </c>
      <c r="AO6" s="179"/>
      <c r="AP6" s="179"/>
      <c r="AQ6" s="179"/>
      <c r="AR6" s="179"/>
      <c r="AS6" s="179"/>
      <c r="AT6" s="179" t="str">
        <f t="shared" ref="AT6:AT21" si="3">IF(AU6="","",REPT(AV6,AU6-1))</f>
        <v/>
      </c>
      <c r="AU6" s="179" t="str">
        <f t="shared" ref="AU6:AU21" si="4">IF(AV6="","",HLOOKUP(AM6,$BK$5:$BR$22,18,FALSE))</f>
        <v/>
      </c>
      <c r="AV6" s="179" t="str">
        <f>IF(OR(AM6=0,AM6=""),"",IF(OR(AM6=AM7,AM6=AM8,AM6=AM9,AM6=AM10,AM6=AM11,AM6=AM12,AM6=AM13,AM6=AM14,AM6=AM15,AM6=AM16,AM6=AM17,AM6=AM18,AM6=AM19,AM6=AM20,AM6=AM21),"=",""))</f>
        <v/>
      </c>
      <c r="AW6" s="179" t="e">
        <f>IF(OR(AK6=0,AG6=0,#REF!="B"),"",AK6)</f>
        <v>#REF!</v>
      </c>
      <c r="AX6" s="179" t="e">
        <f>IF(OR(AK6=0,AG6=0,#REF!="A"),"",AK6)</f>
        <v>#REF!</v>
      </c>
      <c r="AZ6" s="102" t="e">
        <f t="shared" ref="AZ6:BA21" si="5">IF(AW6="","",AW6+($AN6/10))</f>
        <v>#REF!</v>
      </c>
      <c r="BA6" s="102" t="e">
        <f t="shared" si="5"/>
        <v>#REF!</v>
      </c>
      <c r="BB6" s="93"/>
      <c r="BC6" s="102" t="str">
        <f t="shared" ref="BC6:BJ21" si="6">IF($AL6="","",IF($AL6=BC$5,$AL6,""))</f>
        <v/>
      </c>
      <c r="BD6" s="102" t="str">
        <f t="shared" si="6"/>
        <v/>
      </c>
      <c r="BE6" s="102" t="str">
        <f t="shared" si="6"/>
        <v/>
      </c>
      <c r="BF6" s="102" t="str">
        <f t="shared" si="6"/>
        <v/>
      </c>
      <c r="BG6" s="102" t="str">
        <f t="shared" si="6"/>
        <v/>
      </c>
      <c r="BH6" s="102" t="str">
        <f t="shared" si="6"/>
        <v/>
      </c>
      <c r="BI6" s="102" t="str">
        <f t="shared" si="6"/>
        <v/>
      </c>
      <c r="BJ6" s="102" t="str">
        <f t="shared" si="6"/>
        <v/>
      </c>
      <c r="BK6" s="102" t="str">
        <f t="shared" ref="BK6:BR21" si="7">IF($AM6="","",IF($AM6=BK$5,$AM6,""))</f>
        <v/>
      </c>
      <c r="BL6" s="102" t="str">
        <f t="shared" si="7"/>
        <v/>
      </c>
      <c r="BM6" s="102" t="str">
        <f t="shared" si="7"/>
        <v/>
      </c>
      <c r="BN6" s="102" t="str">
        <f t="shared" si="7"/>
        <v/>
      </c>
      <c r="BO6" s="102" t="str">
        <f t="shared" si="7"/>
        <v/>
      </c>
      <c r="BP6" s="102" t="str">
        <f t="shared" si="7"/>
        <v/>
      </c>
      <c r="BQ6" s="102" t="str">
        <f t="shared" si="7"/>
        <v/>
      </c>
      <c r="BR6" s="102" t="str">
        <f t="shared" si="7"/>
        <v/>
      </c>
    </row>
    <row r="7" spans="1:93" ht="15.95" customHeight="1" x14ac:dyDescent="0.3">
      <c r="B7" s="179"/>
      <c r="C7" s="86"/>
      <c r="D7" s="86"/>
      <c r="E7" s="88">
        <v>2</v>
      </c>
      <c r="F7" s="172"/>
      <c r="G7" s="54" t="str">
        <f t="shared" si="0"/>
        <v/>
      </c>
      <c r="H7" s="192" t="str">
        <f t="shared" si="1"/>
        <v/>
      </c>
      <c r="I7" s="346"/>
      <c r="J7" s="347"/>
      <c r="K7" s="342"/>
      <c r="L7" s="343"/>
      <c r="M7" s="342"/>
      <c r="N7" s="343"/>
      <c r="O7" s="342"/>
      <c r="P7" s="343"/>
      <c r="Q7" s="342"/>
      <c r="R7" s="343"/>
      <c r="S7" s="342"/>
      <c r="T7" s="343"/>
      <c r="U7" s="342"/>
      <c r="V7" s="343"/>
      <c r="W7" s="342"/>
      <c r="X7" s="343"/>
      <c r="Y7" s="342"/>
      <c r="Z7" s="343"/>
      <c r="AA7" s="342"/>
      <c r="AB7" s="343"/>
      <c r="AC7" s="342"/>
      <c r="AD7" s="343"/>
      <c r="AE7" s="342"/>
      <c r="AF7" s="343"/>
      <c r="AG7" s="344">
        <v>0</v>
      </c>
      <c r="AH7" s="345"/>
      <c r="AI7" s="98"/>
      <c r="AJ7" s="98"/>
      <c r="AK7" s="137"/>
      <c r="AL7" s="188" t="str">
        <f t="shared" ref="AL7:AL21" si="8">IFERROR(VLOOKUP($F7,high_j,4,FALSE),"")</f>
        <v/>
      </c>
      <c r="AM7" s="69" t="str">
        <f t="shared" si="2"/>
        <v/>
      </c>
      <c r="AN7" s="101">
        <v>0</v>
      </c>
      <c r="AO7" s="179"/>
      <c r="AP7" s="179"/>
      <c r="AQ7" s="179"/>
      <c r="AR7" s="179"/>
      <c r="AS7" s="179"/>
      <c r="AT7" s="179" t="str">
        <f t="shared" si="3"/>
        <v/>
      </c>
      <c r="AU7" s="179" t="str">
        <f t="shared" si="4"/>
        <v/>
      </c>
      <c r="AV7" s="179" t="str">
        <f>IF(OR(AM7=0,AM7=""),"",IF(OR(AM7=AM8,AM7=AM9,AM7=AM10,AM7=AM11,AM7=AM12,AM7=AM13,AM7=AM14,AM7=AM15,AM7=AM16,AM7=AM17,AM7=AM18,AM7=AM19,AM7=AM20,AM7=AM21,AM7=AM6),"=",""))</f>
        <v/>
      </c>
      <c r="AW7" s="179" t="e">
        <f>IF(OR(AK7=0,AG7=0,#REF!="B"),"",AK7)</f>
        <v>#REF!</v>
      </c>
      <c r="AX7" s="179" t="e">
        <f>IF(OR(AK7=0,AG7=0,#REF!="A"),"",AK7)</f>
        <v>#REF!</v>
      </c>
      <c r="AZ7" s="102" t="e">
        <f t="shared" si="5"/>
        <v>#REF!</v>
      </c>
      <c r="BA7" s="102" t="e">
        <f t="shared" si="5"/>
        <v>#REF!</v>
      </c>
      <c r="BB7" s="93"/>
      <c r="BC7" s="102" t="str">
        <f t="shared" si="6"/>
        <v/>
      </c>
      <c r="BD7" s="102" t="str">
        <f t="shared" si="6"/>
        <v/>
      </c>
      <c r="BE7" s="102" t="str">
        <f t="shared" si="6"/>
        <v/>
      </c>
      <c r="BF7" s="102" t="str">
        <f t="shared" si="6"/>
        <v/>
      </c>
      <c r="BG7" s="102" t="str">
        <f t="shared" si="6"/>
        <v/>
      </c>
      <c r="BH7" s="102" t="str">
        <f t="shared" si="6"/>
        <v/>
      </c>
      <c r="BI7" s="102" t="str">
        <f t="shared" si="6"/>
        <v/>
      </c>
      <c r="BJ7" s="102" t="str">
        <f t="shared" si="6"/>
        <v/>
      </c>
      <c r="BK7" s="102" t="str">
        <f t="shared" si="7"/>
        <v/>
      </c>
      <c r="BL7" s="102" t="str">
        <f t="shared" si="7"/>
        <v/>
      </c>
      <c r="BM7" s="102" t="str">
        <f t="shared" si="7"/>
        <v/>
      </c>
      <c r="BN7" s="102" t="str">
        <f t="shared" si="7"/>
        <v/>
      </c>
      <c r="BO7" s="102" t="str">
        <f t="shared" si="7"/>
        <v/>
      </c>
      <c r="BP7" s="102" t="str">
        <f t="shared" si="7"/>
        <v/>
      </c>
      <c r="BQ7" s="102" t="str">
        <f t="shared" si="7"/>
        <v/>
      </c>
      <c r="BR7" s="102" t="str">
        <f t="shared" si="7"/>
        <v/>
      </c>
    </row>
    <row r="8" spans="1:93" ht="15.95" customHeight="1" x14ac:dyDescent="0.3">
      <c r="B8" s="179"/>
      <c r="C8" s="86"/>
      <c r="D8" s="86"/>
      <c r="E8" s="88">
        <v>3</v>
      </c>
      <c r="F8" s="172"/>
      <c r="G8" s="54" t="str">
        <f t="shared" si="0"/>
        <v/>
      </c>
      <c r="H8" s="192" t="str">
        <f t="shared" si="1"/>
        <v/>
      </c>
      <c r="I8" s="346"/>
      <c r="J8" s="347"/>
      <c r="K8" s="342"/>
      <c r="L8" s="343"/>
      <c r="M8" s="342"/>
      <c r="N8" s="343"/>
      <c r="O8" s="342"/>
      <c r="P8" s="343"/>
      <c r="Q8" s="342"/>
      <c r="R8" s="343"/>
      <c r="S8" s="342"/>
      <c r="T8" s="343"/>
      <c r="U8" s="342"/>
      <c r="V8" s="343"/>
      <c r="W8" s="342"/>
      <c r="X8" s="343"/>
      <c r="Y8" s="342"/>
      <c r="Z8" s="343"/>
      <c r="AA8" s="342"/>
      <c r="AB8" s="343"/>
      <c r="AC8" s="342"/>
      <c r="AD8" s="343"/>
      <c r="AE8" s="342"/>
      <c r="AF8" s="343"/>
      <c r="AG8" s="344">
        <v>0</v>
      </c>
      <c r="AH8" s="345"/>
      <c r="AI8" s="98"/>
      <c r="AJ8" s="98"/>
      <c r="AK8" s="137"/>
      <c r="AL8" s="188" t="str">
        <f t="shared" si="8"/>
        <v/>
      </c>
      <c r="AM8" s="69" t="str">
        <f t="shared" si="2"/>
        <v/>
      </c>
      <c r="AN8" s="101">
        <v>0</v>
      </c>
      <c r="AO8" s="179"/>
      <c r="AP8" s="179"/>
      <c r="AQ8" s="179"/>
      <c r="AR8" s="179"/>
      <c r="AS8" s="179"/>
      <c r="AT8" s="179" t="str">
        <f t="shared" si="3"/>
        <v/>
      </c>
      <c r="AU8" s="179" t="str">
        <f t="shared" si="4"/>
        <v/>
      </c>
      <c r="AV8" s="179" t="str">
        <f>IF(OR(AM8=0,AM8=""),"",IF(OR(AM8=AM9,AM8=AM10,AM8=AM11,AM8=AM12,AM8=AM13,AM8=AM14,AM8=AM15,AM8=AM16,AM8=AM17,AM8=AM18,AM8=AM19,AM8=AM20,AM8=AM21,AM8=AM6,AM8=AM7),"=",""))</f>
        <v/>
      </c>
      <c r="AW8" s="179" t="e">
        <f>IF(OR(AK8=0,AG8=0,#REF!="B"),"",AK8)</f>
        <v>#REF!</v>
      </c>
      <c r="AX8" s="179" t="e">
        <f>IF(OR(AK8=0,AG8=0,#REF!="A"),"",AK8)</f>
        <v>#REF!</v>
      </c>
      <c r="AZ8" s="102" t="e">
        <f t="shared" si="5"/>
        <v>#REF!</v>
      </c>
      <c r="BA8" s="102" t="e">
        <f t="shared" si="5"/>
        <v>#REF!</v>
      </c>
      <c r="BB8" s="93"/>
      <c r="BC8" s="102" t="str">
        <f t="shared" si="6"/>
        <v/>
      </c>
      <c r="BD8" s="102" t="str">
        <f t="shared" si="6"/>
        <v/>
      </c>
      <c r="BE8" s="102" t="str">
        <f t="shared" si="6"/>
        <v/>
      </c>
      <c r="BF8" s="102" t="str">
        <f t="shared" si="6"/>
        <v/>
      </c>
      <c r="BG8" s="102" t="str">
        <f t="shared" si="6"/>
        <v/>
      </c>
      <c r="BH8" s="102" t="str">
        <f t="shared" si="6"/>
        <v/>
      </c>
      <c r="BI8" s="102" t="str">
        <f t="shared" si="6"/>
        <v/>
      </c>
      <c r="BJ8" s="102" t="str">
        <f t="shared" si="6"/>
        <v/>
      </c>
      <c r="BK8" s="102" t="str">
        <f t="shared" si="7"/>
        <v/>
      </c>
      <c r="BL8" s="102" t="str">
        <f t="shared" si="7"/>
        <v/>
      </c>
      <c r="BM8" s="102" t="str">
        <f t="shared" si="7"/>
        <v/>
      </c>
      <c r="BN8" s="102" t="str">
        <f t="shared" si="7"/>
        <v/>
      </c>
      <c r="BO8" s="102" t="str">
        <f t="shared" si="7"/>
        <v/>
      </c>
      <c r="BP8" s="102" t="str">
        <f t="shared" si="7"/>
        <v/>
      </c>
      <c r="BQ8" s="102" t="str">
        <f t="shared" si="7"/>
        <v/>
      </c>
      <c r="BR8" s="102" t="str">
        <f t="shared" si="7"/>
        <v/>
      </c>
    </row>
    <row r="9" spans="1:93" ht="15.95" customHeight="1" x14ac:dyDescent="0.3">
      <c r="B9" s="179"/>
      <c r="C9" s="86"/>
      <c r="D9" s="86"/>
      <c r="E9" s="88">
        <v>4</v>
      </c>
      <c r="F9" s="172"/>
      <c r="G9" s="54" t="str">
        <f t="shared" si="0"/>
        <v/>
      </c>
      <c r="H9" s="56" t="str">
        <f t="shared" si="1"/>
        <v/>
      </c>
      <c r="I9" s="346"/>
      <c r="J9" s="347"/>
      <c r="K9" s="342"/>
      <c r="L9" s="343"/>
      <c r="M9" s="342"/>
      <c r="N9" s="343"/>
      <c r="O9" s="342"/>
      <c r="P9" s="343"/>
      <c r="Q9" s="342"/>
      <c r="R9" s="343"/>
      <c r="S9" s="342"/>
      <c r="T9" s="343"/>
      <c r="U9" s="342"/>
      <c r="V9" s="343"/>
      <c r="W9" s="342"/>
      <c r="X9" s="343"/>
      <c r="Y9" s="342"/>
      <c r="Z9" s="343"/>
      <c r="AA9" s="342"/>
      <c r="AB9" s="343"/>
      <c r="AC9" s="342"/>
      <c r="AD9" s="343"/>
      <c r="AE9" s="342"/>
      <c r="AF9" s="343"/>
      <c r="AG9" s="344">
        <v>0</v>
      </c>
      <c r="AH9" s="345"/>
      <c r="AI9" s="98"/>
      <c r="AJ9" s="98"/>
      <c r="AK9" s="137"/>
      <c r="AL9" s="188" t="str">
        <f t="shared" si="8"/>
        <v/>
      </c>
      <c r="AM9" s="69" t="str">
        <f t="shared" si="2"/>
        <v/>
      </c>
      <c r="AN9" s="101">
        <v>0</v>
      </c>
      <c r="AO9" s="179"/>
      <c r="AP9" s="179"/>
      <c r="AQ9" s="179"/>
      <c r="AR9" s="179"/>
      <c r="AS9" s="179"/>
      <c r="AT9" s="179" t="str">
        <f t="shared" si="3"/>
        <v/>
      </c>
      <c r="AU9" s="179" t="str">
        <f t="shared" si="4"/>
        <v/>
      </c>
      <c r="AV9" s="179" t="str">
        <f>IF(OR(AM9=0,AM9=""),"",IF(OR(AM9=AM10,AM9=AM11,AM9=AM12,AM9=AM13,AM9=AM14,AM9=AM15,AM9=AM16,AM9=AM17,AM9=AM18,AM9=AM19,AM9=AM20,AM9=AM21,AM9=AM6,AM9=AM7,AM9=AM8),"=",""))</f>
        <v/>
      </c>
      <c r="AW9" s="179" t="e">
        <f>IF(OR(AK9=0,AG9=0,#REF!="B"),"",AK9)</f>
        <v>#REF!</v>
      </c>
      <c r="AX9" s="179" t="e">
        <f>IF(OR(AK9=0,AG9=0,#REF!="A"),"",AK9)</f>
        <v>#REF!</v>
      </c>
      <c r="AZ9" s="102" t="e">
        <f t="shared" si="5"/>
        <v>#REF!</v>
      </c>
      <c r="BA9" s="102" t="e">
        <f t="shared" si="5"/>
        <v>#REF!</v>
      </c>
      <c r="BB9" s="93"/>
      <c r="BC9" s="102" t="str">
        <f t="shared" si="6"/>
        <v/>
      </c>
      <c r="BD9" s="102" t="str">
        <f t="shared" si="6"/>
        <v/>
      </c>
      <c r="BE9" s="102" t="str">
        <f t="shared" si="6"/>
        <v/>
      </c>
      <c r="BF9" s="102" t="str">
        <f t="shared" si="6"/>
        <v/>
      </c>
      <c r="BG9" s="102" t="str">
        <f t="shared" si="6"/>
        <v/>
      </c>
      <c r="BH9" s="102" t="str">
        <f t="shared" si="6"/>
        <v/>
      </c>
      <c r="BI9" s="102" t="str">
        <f t="shared" si="6"/>
        <v/>
      </c>
      <c r="BJ9" s="102" t="str">
        <f t="shared" si="6"/>
        <v/>
      </c>
      <c r="BK9" s="102" t="str">
        <f t="shared" si="7"/>
        <v/>
      </c>
      <c r="BL9" s="102" t="str">
        <f t="shared" si="7"/>
        <v/>
      </c>
      <c r="BM9" s="102" t="str">
        <f t="shared" si="7"/>
        <v/>
      </c>
      <c r="BN9" s="102" t="str">
        <f t="shared" si="7"/>
        <v/>
      </c>
      <c r="BO9" s="102" t="str">
        <f t="shared" si="7"/>
        <v/>
      </c>
      <c r="BP9" s="102" t="str">
        <f t="shared" si="7"/>
        <v/>
      </c>
      <c r="BQ9" s="102" t="str">
        <f t="shared" si="7"/>
        <v/>
      </c>
      <c r="BR9" s="102" t="str">
        <f t="shared" si="7"/>
        <v/>
      </c>
    </row>
    <row r="10" spans="1:93" ht="15.95" customHeight="1" x14ac:dyDescent="0.3">
      <c r="B10" s="179"/>
      <c r="C10" s="86"/>
      <c r="D10" s="86"/>
      <c r="E10" s="88">
        <v>5</v>
      </c>
      <c r="F10" s="172"/>
      <c r="G10" s="54" t="str">
        <f t="shared" si="0"/>
        <v/>
      </c>
      <c r="H10" s="192" t="str">
        <f t="shared" si="1"/>
        <v/>
      </c>
      <c r="I10" s="346"/>
      <c r="J10" s="347"/>
      <c r="K10" s="342"/>
      <c r="L10" s="343"/>
      <c r="M10" s="342"/>
      <c r="N10" s="343"/>
      <c r="O10" s="342"/>
      <c r="P10" s="343"/>
      <c r="Q10" s="342"/>
      <c r="R10" s="343"/>
      <c r="S10" s="342"/>
      <c r="T10" s="343"/>
      <c r="U10" s="342"/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0</v>
      </c>
      <c r="AH10" s="345"/>
      <c r="AI10" s="98"/>
      <c r="AJ10" s="98"/>
      <c r="AK10" s="137"/>
      <c r="AL10" s="188" t="str">
        <f t="shared" si="8"/>
        <v/>
      </c>
      <c r="AM10" s="69" t="str">
        <f t="shared" si="2"/>
        <v/>
      </c>
      <c r="AN10" s="101">
        <v>0</v>
      </c>
      <c r="AO10" s="179"/>
      <c r="AP10" s="179"/>
      <c r="AQ10" s="179"/>
      <c r="AR10" s="179"/>
      <c r="AS10" s="179"/>
      <c r="AT10" s="179" t="str">
        <f t="shared" si="3"/>
        <v/>
      </c>
      <c r="AU10" s="179" t="str">
        <f t="shared" si="4"/>
        <v/>
      </c>
      <c r="AV10" s="179" t="str">
        <f>IF(OR(AM10=0,AM10=""),"",IF(OR(AM10=AM11,AM10=AM12,AM10=AM13,AM10=AM14,AM10=AM15,AM10=AM16,AM10=AM17,AM10=AM18,AM10=AM19,AM10=AM20,AM10=AM21,AM10=AM6,AM10=AM7,AM10=AM8,AM10=AM9),"=",""))</f>
        <v/>
      </c>
      <c r="AW10" s="179" t="e">
        <f>IF(OR(AK10=0,AG10=0,#REF!="B"),"",AK10)</f>
        <v>#REF!</v>
      </c>
      <c r="AX10" s="179" t="e">
        <f>IF(OR(AK10=0,AG10=0,#REF!="A"),"",AK10)</f>
        <v>#REF!</v>
      </c>
      <c r="AZ10" s="102" t="e">
        <f t="shared" si="5"/>
        <v>#REF!</v>
      </c>
      <c r="BA10" s="102" t="e">
        <f t="shared" si="5"/>
        <v>#REF!</v>
      </c>
      <c r="BB10" s="93"/>
      <c r="BC10" s="102" t="str">
        <f t="shared" si="6"/>
        <v/>
      </c>
      <c r="BD10" s="102" t="str">
        <f t="shared" si="6"/>
        <v/>
      </c>
      <c r="BE10" s="102" t="str">
        <f t="shared" si="6"/>
        <v/>
      </c>
      <c r="BF10" s="102" t="str">
        <f t="shared" si="6"/>
        <v/>
      </c>
      <c r="BG10" s="102" t="str">
        <f t="shared" si="6"/>
        <v/>
      </c>
      <c r="BH10" s="102" t="str">
        <f t="shared" si="6"/>
        <v/>
      </c>
      <c r="BI10" s="102" t="str">
        <f t="shared" si="6"/>
        <v/>
      </c>
      <c r="BJ10" s="102" t="str">
        <f t="shared" si="6"/>
        <v/>
      </c>
      <c r="BK10" s="102" t="str">
        <f t="shared" si="7"/>
        <v/>
      </c>
      <c r="BL10" s="102" t="str">
        <f t="shared" si="7"/>
        <v/>
      </c>
      <c r="BM10" s="102" t="str">
        <f t="shared" si="7"/>
        <v/>
      </c>
      <c r="BN10" s="102" t="str">
        <f t="shared" si="7"/>
        <v/>
      </c>
      <c r="BO10" s="102" t="str">
        <f t="shared" si="7"/>
        <v/>
      </c>
      <c r="BP10" s="102" t="str">
        <f t="shared" si="7"/>
        <v/>
      </c>
      <c r="BQ10" s="102" t="str">
        <f t="shared" si="7"/>
        <v/>
      </c>
      <c r="BR10" s="102" t="str">
        <f t="shared" si="7"/>
        <v/>
      </c>
    </row>
    <row r="11" spans="1:93" ht="15.95" customHeight="1" x14ac:dyDescent="0.3">
      <c r="B11" s="179"/>
      <c r="C11" s="86"/>
      <c r="D11" s="86"/>
      <c r="E11" s="88">
        <v>6</v>
      </c>
      <c r="F11" s="172"/>
      <c r="G11" s="54" t="str">
        <f t="shared" si="0"/>
        <v/>
      </c>
      <c r="H11" s="192" t="str">
        <f t="shared" si="1"/>
        <v/>
      </c>
      <c r="I11" s="346"/>
      <c r="J11" s="347"/>
      <c r="K11" s="342"/>
      <c r="L11" s="343"/>
      <c r="M11" s="342"/>
      <c r="N11" s="343"/>
      <c r="O11" s="342"/>
      <c r="P11" s="343"/>
      <c r="Q11" s="342"/>
      <c r="R11" s="343"/>
      <c r="S11" s="342"/>
      <c r="T11" s="343"/>
      <c r="U11" s="342"/>
      <c r="V11" s="343"/>
      <c r="W11" s="342"/>
      <c r="X11" s="343"/>
      <c r="Y11" s="342"/>
      <c r="Z11" s="343"/>
      <c r="AA11" s="342"/>
      <c r="AB11" s="343"/>
      <c r="AC11" s="342"/>
      <c r="AD11" s="343"/>
      <c r="AE11" s="342"/>
      <c r="AF11" s="343"/>
      <c r="AG11" s="344">
        <v>0</v>
      </c>
      <c r="AH11" s="345"/>
      <c r="AI11" s="98"/>
      <c r="AJ11" s="98"/>
      <c r="AK11" s="137"/>
      <c r="AL11" s="188" t="str">
        <f t="shared" si="8"/>
        <v/>
      </c>
      <c r="AM11" s="69" t="str">
        <f t="shared" si="2"/>
        <v/>
      </c>
      <c r="AN11" s="101">
        <v>0</v>
      </c>
      <c r="AO11" s="179"/>
      <c r="AP11" s="179"/>
      <c r="AQ11" s="179"/>
      <c r="AR11" s="179"/>
      <c r="AS11" s="179"/>
      <c r="AT11" s="179" t="str">
        <f t="shared" si="3"/>
        <v/>
      </c>
      <c r="AU11" s="179" t="str">
        <f t="shared" si="4"/>
        <v/>
      </c>
      <c r="AV11" s="179" t="str">
        <f>IF(OR(AM11=0,AM11=""),"",IF(OR(AM11=AM12,AM11=AM13,AM11=AM14,AM11=AM15,AM11=AM16,AM11=AM17,AM11=AM18,AM11=AM19,AM11=AM20,AM11=AM21,AM11=AM6,AM11=AM7,AM11=AM8,AM11=AM9,AM11=AM10),"=",""))</f>
        <v/>
      </c>
      <c r="AW11" s="179" t="e">
        <f>IF(OR(AK11=0,AG11=0,#REF!="B"),"",AK11)</f>
        <v>#REF!</v>
      </c>
      <c r="AX11" s="179" t="e">
        <f>IF(OR(AK11=0,AG11=0,#REF!="A"),"",AK11)</f>
        <v>#REF!</v>
      </c>
      <c r="AZ11" s="102" t="e">
        <f t="shared" si="5"/>
        <v>#REF!</v>
      </c>
      <c r="BA11" s="102" t="e">
        <f t="shared" si="5"/>
        <v>#REF!</v>
      </c>
      <c r="BB11" s="93"/>
      <c r="BC11" s="102" t="str">
        <f t="shared" si="6"/>
        <v/>
      </c>
      <c r="BD11" s="102" t="str">
        <f t="shared" si="6"/>
        <v/>
      </c>
      <c r="BE11" s="102" t="str">
        <f t="shared" si="6"/>
        <v/>
      </c>
      <c r="BF11" s="102" t="str">
        <f t="shared" si="6"/>
        <v/>
      </c>
      <c r="BG11" s="102" t="str">
        <f t="shared" si="6"/>
        <v/>
      </c>
      <c r="BH11" s="102" t="str">
        <f t="shared" si="6"/>
        <v/>
      </c>
      <c r="BI11" s="102" t="str">
        <f t="shared" si="6"/>
        <v/>
      </c>
      <c r="BJ11" s="102" t="str">
        <f t="shared" si="6"/>
        <v/>
      </c>
      <c r="BK11" s="102" t="str">
        <f t="shared" si="7"/>
        <v/>
      </c>
      <c r="BL11" s="102" t="str">
        <f t="shared" si="7"/>
        <v/>
      </c>
      <c r="BM11" s="102" t="str">
        <f t="shared" si="7"/>
        <v/>
      </c>
      <c r="BN11" s="102" t="str">
        <f t="shared" si="7"/>
        <v/>
      </c>
      <c r="BO11" s="102" t="str">
        <f t="shared" si="7"/>
        <v/>
      </c>
      <c r="BP11" s="102" t="str">
        <f t="shared" si="7"/>
        <v/>
      </c>
      <c r="BQ11" s="102" t="str">
        <f t="shared" si="7"/>
        <v/>
      </c>
      <c r="BR11" s="102" t="str">
        <f t="shared" si="7"/>
        <v/>
      </c>
    </row>
    <row r="12" spans="1:93" ht="15.95" customHeight="1" x14ac:dyDescent="0.3">
      <c r="B12" s="179"/>
      <c r="C12" s="86"/>
      <c r="D12" s="86"/>
      <c r="E12" s="88">
        <v>7</v>
      </c>
      <c r="F12" s="172"/>
      <c r="G12" s="54" t="str">
        <f t="shared" si="0"/>
        <v/>
      </c>
      <c r="H12" s="192" t="str">
        <f t="shared" si="1"/>
        <v/>
      </c>
      <c r="I12" s="346"/>
      <c r="J12" s="347"/>
      <c r="K12" s="342"/>
      <c r="L12" s="343"/>
      <c r="M12" s="342"/>
      <c r="N12" s="343"/>
      <c r="O12" s="342"/>
      <c r="P12" s="343"/>
      <c r="Q12" s="342"/>
      <c r="R12" s="343"/>
      <c r="S12" s="342"/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2"/>
      <c r="AF12" s="343"/>
      <c r="AG12" s="344">
        <v>0</v>
      </c>
      <c r="AH12" s="345"/>
      <c r="AI12" s="98"/>
      <c r="AJ12" s="98"/>
      <c r="AK12" s="137"/>
      <c r="AL12" s="188" t="str">
        <f t="shared" si="8"/>
        <v/>
      </c>
      <c r="AM12" s="69" t="str">
        <f t="shared" si="2"/>
        <v/>
      </c>
      <c r="AN12" s="101">
        <v>0</v>
      </c>
      <c r="AO12" s="179"/>
      <c r="AP12" s="179"/>
      <c r="AQ12" s="179"/>
      <c r="AR12" s="179"/>
      <c r="AS12" s="179"/>
      <c r="AT12" s="179" t="str">
        <f t="shared" si="3"/>
        <v/>
      </c>
      <c r="AU12" s="179" t="str">
        <f t="shared" si="4"/>
        <v/>
      </c>
      <c r="AV12" s="179" t="str">
        <f>IF(OR(AM12=0,AM12=""),"",IF(OR(AM12=AM13,AM12=AM14,AM12=AM15,AM12=AM16,AM12=AM17,AM12=AM18,AM12=AM19,AM12=AM20,AM12=AM21,AM12=AM6,AM12=AM7,AM12=AM8,AM12=AM9,AM12=AM10,AM12=AM11),"=",""))</f>
        <v/>
      </c>
      <c r="AW12" s="179" t="e">
        <f>IF(OR(AK12=0,AG12=0,#REF!="B"),"",AK12)</f>
        <v>#REF!</v>
      </c>
      <c r="AX12" s="179" t="e">
        <f>IF(OR(AK12=0,AG12=0,#REF!="A"),"",AK12)</f>
        <v>#REF!</v>
      </c>
      <c r="AZ12" s="102" t="e">
        <f t="shared" si="5"/>
        <v>#REF!</v>
      </c>
      <c r="BA12" s="102" t="e">
        <f t="shared" si="5"/>
        <v>#REF!</v>
      </c>
      <c r="BB12" s="93"/>
      <c r="BC12" s="102" t="str">
        <f t="shared" si="6"/>
        <v/>
      </c>
      <c r="BD12" s="102" t="str">
        <f t="shared" si="6"/>
        <v/>
      </c>
      <c r="BE12" s="102" t="str">
        <f t="shared" si="6"/>
        <v/>
      </c>
      <c r="BF12" s="102" t="str">
        <f t="shared" si="6"/>
        <v/>
      </c>
      <c r="BG12" s="102" t="str">
        <f t="shared" si="6"/>
        <v/>
      </c>
      <c r="BH12" s="102" t="str">
        <f t="shared" si="6"/>
        <v/>
      </c>
      <c r="BI12" s="102" t="str">
        <f t="shared" si="6"/>
        <v/>
      </c>
      <c r="BJ12" s="102" t="str">
        <f t="shared" si="6"/>
        <v/>
      </c>
      <c r="BK12" s="102" t="str">
        <f t="shared" si="7"/>
        <v/>
      </c>
      <c r="BL12" s="102" t="str">
        <f t="shared" si="7"/>
        <v/>
      </c>
      <c r="BM12" s="102" t="str">
        <f t="shared" si="7"/>
        <v/>
      </c>
      <c r="BN12" s="102" t="str">
        <f t="shared" si="7"/>
        <v/>
      </c>
      <c r="BO12" s="102" t="str">
        <f t="shared" si="7"/>
        <v/>
      </c>
      <c r="BP12" s="102" t="str">
        <f t="shared" si="7"/>
        <v/>
      </c>
      <c r="BQ12" s="102" t="str">
        <f t="shared" si="7"/>
        <v/>
      </c>
      <c r="BR12" s="102" t="str">
        <f t="shared" si="7"/>
        <v/>
      </c>
    </row>
    <row r="13" spans="1:93" ht="15.95" customHeight="1" x14ac:dyDescent="0.3">
      <c r="B13" s="179"/>
      <c r="C13" s="86"/>
      <c r="D13" s="86"/>
      <c r="E13" s="88">
        <v>8</v>
      </c>
      <c r="F13" s="172"/>
      <c r="G13" s="54" t="str">
        <f t="shared" si="0"/>
        <v/>
      </c>
      <c r="H13" s="192" t="str">
        <f t="shared" si="1"/>
        <v/>
      </c>
      <c r="I13" s="346"/>
      <c r="J13" s="347"/>
      <c r="K13" s="342"/>
      <c r="L13" s="343"/>
      <c r="M13" s="342"/>
      <c r="N13" s="343"/>
      <c r="O13" s="342"/>
      <c r="P13" s="343"/>
      <c r="Q13" s="342"/>
      <c r="R13" s="343"/>
      <c r="S13" s="342"/>
      <c r="T13" s="343"/>
      <c r="U13" s="342"/>
      <c r="V13" s="343"/>
      <c r="W13" s="342"/>
      <c r="X13" s="343"/>
      <c r="Y13" s="342"/>
      <c r="Z13" s="343"/>
      <c r="AA13" s="342"/>
      <c r="AB13" s="343"/>
      <c r="AC13" s="342"/>
      <c r="AD13" s="343"/>
      <c r="AE13" s="342"/>
      <c r="AF13" s="343"/>
      <c r="AG13" s="344">
        <v>0</v>
      </c>
      <c r="AH13" s="345"/>
      <c r="AI13" s="98"/>
      <c r="AJ13" s="98"/>
      <c r="AK13" s="137"/>
      <c r="AL13" s="188" t="str">
        <f t="shared" si="8"/>
        <v/>
      </c>
      <c r="AM13" s="69" t="str">
        <f t="shared" si="2"/>
        <v/>
      </c>
      <c r="AN13" s="101">
        <v>0</v>
      </c>
      <c r="AO13" s="179"/>
      <c r="AP13" s="179"/>
      <c r="AQ13" s="179"/>
      <c r="AR13" s="179"/>
      <c r="AS13" s="179"/>
      <c r="AT13" s="179" t="str">
        <f t="shared" si="3"/>
        <v/>
      </c>
      <c r="AU13" s="179" t="str">
        <f t="shared" si="4"/>
        <v/>
      </c>
      <c r="AV13" s="179" t="str">
        <f>IF(OR(AM13=0,AM13=""),"",IF(OR(AM13=AM14,AM13=AM15,AM13=AM16,AM13=AM17,AM13=AM18,AM13=AM19,AM13=AM20,AM13=AM21,AM13=AM6,AM13=AM7,AM13=AM8,AM13=AM9,AM13=AM10,AM13=AM11,AM13=AM12),"=",""))</f>
        <v/>
      </c>
      <c r="AW13" s="179" t="e">
        <f>IF(OR(AK13=0,AG13=0,#REF!="B"),"",AK13)</f>
        <v>#REF!</v>
      </c>
      <c r="AX13" s="179" t="e">
        <f>IF(OR(AK13=0,AG13=0,#REF!="A"),"",AK13)</f>
        <v>#REF!</v>
      </c>
      <c r="AZ13" s="102" t="e">
        <f t="shared" si="5"/>
        <v>#REF!</v>
      </c>
      <c r="BA13" s="102" t="e">
        <f t="shared" si="5"/>
        <v>#REF!</v>
      </c>
      <c r="BB13" s="93"/>
      <c r="BC13" s="102" t="str">
        <f t="shared" si="6"/>
        <v/>
      </c>
      <c r="BD13" s="102" t="str">
        <f t="shared" si="6"/>
        <v/>
      </c>
      <c r="BE13" s="102" t="str">
        <f t="shared" si="6"/>
        <v/>
      </c>
      <c r="BF13" s="102" t="str">
        <f t="shared" si="6"/>
        <v/>
      </c>
      <c r="BG13" s="102" t="str">
        <f t="shared" si="6"/>
        <v/>
      </c>
      <c r="BH13" s="102" t="str">
        <f t="shared" si="6"/>
        <v/>
      </c>
      <c r="BI13" s="102" t="str">
        <f t="shared" si="6"/>
        <v/>
      </c>
      <c r="BJ13" s="102" t="str">
        <f t="shared" si="6"/>
        <v/>
      </c>
      <c r="BK13" s="102" t="str">
        <f t="shared" si="7"/>
        <v/>
      </c>
      <c r="BL13" s="102" t="str">
        <f t="shared" si="7"/>
        <v/>
      </c>
      <c r="BM13" s="102" t="str">
        <f t="shared" si="7"/>
        <v/>
      </c>
      <c r="BN13" s="102" t="str">
        <f t="shared" si="7"/>
        <v/>
      </c>
      <c r="BO13" s="102" t="str">
        <f t="shared" si="7"/>
        <v/>
      </c>
      <c r="BP13" s="102" t="str">
        <f t="shared" si="7"/>
        <v/>
      </c>
      <c r="BQ13" s="102" t="str">
        <f t="shared" si="7"/>
        <v/>
      </c>
      <c r="BR13" s="102" t="str">
        <f t="shared" si="7"/>
        <v/>
      </c>
    </row>
    <row r="14" spans="1:93" ht="15.95" customHeight="1" x14ac:dyDescent="0.3">
      <c r="B14" s="179"/>
      <c r="C14" s="86"/>
      <c r="D14" s="86"/>
      <c r="E14" s="88">
        <v>9</v>
      </c>
      <c r="F14" s="172"/>
      <c r="G14" s="54" t="str">
        <f t="shared" si="0"/>
        <v/>
      </c>
      <c r="H14" s="192" t="str">
        <f t="shared" si="1"/>
        <v/>
      </c>
      <c r="I14" s="346"/>
      <c r="J14" s="347"/>
      <c r="K14" s="342"/>
      <c r="L14" s="343"/>
      <c r="M14" s="342"/>
      <c r="N14" s="343"/>
      <c r="O14" s="342"/>
      <c r="P14" s="343"/>
      <c r="Q14" s="342"/>
      <c r="R14" s="343"/>
      <c r="S14" s="342"/>
      <c r="T14" s="343"/>
      <c r="U14" s="342"/>
      <c r="V14" s="343"/>
      <c r="W14" s="342"/>
      <c r="X14" s="343"/>
      <c r="Y14" s="342"/>
      <c r="Z14" s="343"/>
      <c r="AA14" s="342"/>
      <c r="AB14" s="343"/>
      <c r="AC14" s="342">
        <v>0</v>
      </c>
      <c r="AD14" s="343"/>
      <c r="AE14" s="342"/>
      <c r="AF14" s="343"/>
      <c r="AG14" s="344">
        <v>0</v>
      </c>
      <c r="AH14" s="345"/>
      <c r="AI14" s="98"/>
      <c r="AJ14" s="98"/>
      <c r="AK14" s="137"/>
      <c r="AL14" s="188" t="str">
        <f t="shared" si="8"/>
        <v/>
      </c>
      <c r="AM14" s="144" t="str">
        <f t="shared" si="2"/>
        <v/>
      </c>
      <c r="AN14" s="101">
        <v>0</v>
      </c>
      <c r="AO14" s="179"/>
      <c r="AP14" s="179"/>
      <c r="AQ14" s="179"/>
      <c r="AR14" s="179"/>
      <c r="AS14" s="179"/>
      <c r="AT14" s="179" t="str">
        <f t="shared" si="3"/>
        <v/>
      </c>
      <c r="AU14" s="179" t="str">
        <f t="shared" si="4"/>
        <v/>
      </c>
      <c r="AV14" s="179" t="str">
        <f>IF(OR(AM14=0,AM14=""),"",IF(OR(AM14=AM15,AM14=AM16,AM14=AM17,AM14=AM18,AM14=AM19,AM14=AM20,AM14=AM21,AM14=AM6,AM14=AM7,AM14=AM8,AM14=AM9,AM14=AM10,AM14=AM11,AM14=AM12,AM14=AM13),"=",""))</f>
        <v/>
      </c>
      <c r="AW14" s="179" t="e">
        <f>IF(OR(AK14=0,AG14=0,#REF!="B"),"",AK14)</f>
        <v>#REF!</v>
      </c>
      <c r="AX14" s="179" t="e">
        <f>IF(OR(AK14=0,AG14=0,#REF!="A"),"",AK14)</f>
        <v>#REF!</v>
      </c>
      <c r="AZ14" s="102" t="e">
        <f t="shared" si="5"/>
        <v>#REF!</v>
      </c>
      <c r="BA14" s="102" t="e">
        <f t="shared" si="5"/>
        <v>#REF!</v>
      </c>
      <c r="BB14" s="93"/>
      <c r="BC14" s="102" t="str">
        <f t="shared" si="6"/>
        <v/>
      </c>
      <c r="BD14" s="102" t="str">
        <f t="shared" si="6"/>
        <v/>
      </c>
      <c r="BE14" s="102" t="str">
        <f t="shared" si="6"/>
        <v/>
      </c>
      <c r="BF14" s="102" t="str">
        <f t="shared" si="6"/>
        <v/>
      </c>
      <c r="BG14" s="102" t="str">
        <f t="shared" si="6"/>
        <v/>
      </c>
      <c r="BH14" s="102" t="str">
        <f t="shared" si="6"/>
        <v/>
      </c>
      <c r="BI14" s="102" t="str">
        <f t="shared" si="6"/>
        <v/>
      </c>
      <c r="BJ14" s="102" t="str">
        <f t="shared" si="6"/>
        <v/>
      </c>
      <c r="BK14" s="102" t="str">
        <f t="shared" si="7"/>
        <v/>
      </c>
      <c r="BL14" s="102" t="str">
        <f t="shared" si="7"/>
        <v/>
      </c>
      <c r="BM14" s="102" t="str">
        <f t="shared" si="7"/>
        <v/>
      </c>
      <c r="BN14" s="102" t="str">
        <f t="shared" si="7"/>
        <v/>
      </c>
      <c r="BO14" s="102" t="str">
        <f t="shared" si="7"/>
        <v/>
      </c>
      <c r="BP14" s="102" t="str">
        <f t="shared" si="7"/>
        <v/>
      </c>
      <c r="BQ14" s="102" t="str">
        <f t="shared" si="7"/>
        <v/>
      </c>
      <c r="BR14" s="102" t="str">
        <f t="shared" si="7"/>
        <v/>
      </c>
    </row>
    <row r="15" spans="1:93" ht="15.95" customHeight="1" x14ac:dyDescent="0.3">
      <c r="B15" s="179"/>
      <c r="C15" s="86"/>
      <c r="D15" s="86"/>
      <c r="E15" s="88">
        <v>10</v>
      </c>
      <c r="F15" s="172"/>
      <c r="G15" s="54" t="str">
        <f t="shared" si="0"/>
        <v/>
      </c>
      <c r="H15" s="192" t="str">
        <f t="shared" si="1"/>
        <v/>
      </c>
      <c r="I15" s="346"/>
      <c r="J15" s="347"/>
      <c r="K15" s="342"/>
      <c r="L15" s="343"/>
      <c r="M15" s="342"/>
      <c r="N15" s="343"/>
      <c r="O15" s="342"/>
      <c r="P15" s="343"/>
      <c r="Q15" s="342"/>
      <c r="R15" s="343"/>
      <c r="S15" s="342"/>
      <c r="T15" s="343"/>
      <c r="U15" s="342"/>
      <c r="V15" s="343"/>
      <c r="W15" s="342"/>
      <c r="X15" s="343"/>
      <c r="Y15" s="342"/>
      <c r="Z15" s="343"/>
      <c r="AA15" s="342"/>
      <c r="AB15" s="343"/>
      <c r="AC15" s="342"/>
      <c r="AD15" s="343"/>
      <c r="AE15" s="342"/>
      <c r="AF15" s="343"/>
      <c r="AG15" s="344">
        <v>0</v>
      </c>
      <c r="AH15" s="345"/>
      <c r="AI15" s="98"/>
      <c r="AJ15" s="98"/>
      <c r="AK15" s="137"/>
      <c r="AL15" s="188" t="str">
        <f t="shared" si="8"/>
        <v/>
      </c>
      <c r="AM15" s="69" t="str">
        <f t="shared" si="2"/>
        <v/>
      </c>
      <c r="AN15" s="101">
        <v>0</v>
      </c>
      <c r="AO15" s="179"/>
      <c r="AP15" s="179"/>
      <c r="AQ15" s="179"/>
      <c r="AR15" s="179"/>
      <c r="AS15" s="179"/>
      <c r="AT15" s="179" t="str">
        <f t="shared" si="3"/>
        <v/>
      </c>
      <c r="AU15" s="179" t="str">
        <f t="shared" si="4"/>
        <v/>
      </c>
      <c r="AV15" s="179" t="str">
        <f>IF(OR(AM15=0,AM15=""),"",IF(OR(AM15=AM16,AM15=AM17,AM15=AM18,AM15=AM19,AM15=AM20,AM15=AM21,AM15=AM6,AM15=AM7,AM15=AM8,AM15=AM9,AM15=AM10,AM15=AM11,AM15=AM12,AM15=AM13,AM15=AM14),"=",""))</f>
        <v/>
      </c>
      <c r="AW15" s="179" t="e">
        <f>IF(OR(AK15=0,AG15=0,#REF!="B"),"",AK15)</f>
        <v>#REF!</v>
      </c>
      <c r="AX15" s="179" t="e">
        <f>IF(OR(AK15=0,AG15=0,#REF!="A"),"",AK15)</f>
        <v>#REF!</v>
      </c>
      <c r="AZ15" s="102" t="e">
        <f t="shared" si="5"/>
        <v>#REF!</v>
      </c>
      <c r="BA15" s="102" t="e">
        <f t="shared" si="5"/>
        <v>#REF!</v>
      </c>
      <c r="BB15" s="93"/>
      <c r="BC15" s="102" t="str">
        <f t="shared" si="6"/>
        <v/>
      </c>
      <c r="BD15" s="102" t="str">
        <f t="shared" si="6"/>
        <v/>
      </c>
      <c r="BE15" s="102" t="str">
        <f t="shared" si="6"/>
        <v/>
      </c>
      <c r="BF15" s="102" t="str">
        <f t="shared" si="6"/>
        <v/>
      </c>
      <c r="BG15" s="102" t="str">
        <f t="shared" si="6"/>
        <v/>
      </c>
      <c r="BH15" s="102" t="str">
        <f t="shared" si="6"/>
        <v/>
      </c>
      <c r="BI15" s="102" t="str">
        <f t="shared" si="6"/>
        <v/>
      </c>
      <c r="BJ15" s="102" t="str">
        <f t="shared" si="6"/>
        <v/>
      </c>
      <c r="BK15" s="102" t="str">
        <f t="shared" si="7"/>
        <v/>
      </c>
      <c r="BL15" s="102" t="str">
        <f t="shared" si="7"/>
        <v/>
      </c>
      <c r="BM15" s="102" t="str">
        <f t="shared" si="7"/>
        <v/>
      </c>
      <c r="BN15" s="102" t="str">
        <f t="shared" si="7"/>
        <v/>
      </c>
      <c r="BO15" s="102" t="str">
        <f t="shared" si="7"/>
        <v/>
      </c>
      <c r="BP15" s="102" t="str">
        <f t="shared" si="7"/>
        <v/>
      </c>
      <c r="BQ15" s="102" t="str">
        <f t="shared" si="7"/>
        <v/>
      </c>
      <c r="BR15" s="102" t="str">
        <f t="shared" si="7"/>
        <v/>
      </c>
    </row>
    <row r="16" spans="1:93" ht="15.95" customHeight="1" x14ac:dyDescent="0.3">
      <c r="B16" s="179"/>
      <c r="C16" s="86"/>
      <c r="D16" s="86"/>
      <c r="E16" s="88">
        <v>11</v>
      </c>
      <c r="F16" s="172"/>
      <c r="G16" s="54" t="str">
        <f t="shared" si="0"/>
        <v/>
      </c>
      <c r="H16" s="192" t="str">
        <f t="shared" si="1"/>
        <v/>
      </c>
      <c r="I16" s="346"/>
      <c r="J16" s="347"/>
      <c r="K16" s="342"/>
      <c r="L16" s="343"/>
      <c r="M16" s="342"/>
      <c r="N16" s="343"/>
      <c r="O16" s="342"/>
      <c r="P16" s="343"/>
      <c r="Q16" s="342"/>
      <c r="R16" s="343"/>
      <c r="S16" s="342"/>
      <c r="T16" s="343"/>
      <c r="U16" s="342"/>
      <c r="V16" s="343"/>
      <c r="W16" s="342"/>
      <c r="X16" s="343"/>
      <c r="Y16" s="342"/>
      <c r="Z16" s="343"/>
      <c r="AA16" s="342"/>
      <c r="AB16" s="343"/>
      <c r="AC16" s="342"/>
      <c r="AD16" s="343"/>
      <c r="AE16" s="342"/>
      <c r="AF16" s="343"/>
      <c r="AG16" s="344">
        <v>0</v>
      </c>
      <c r="AH16" s="345"/>
      <c r="AI16" s="98"/>
      <c r="AJ16" s="98"/>
      <c r="AK16" s="137"/>
      <c r="AL16" s="188" t="str">
        <f t="shared" si="8"/>
        <v/>
      </c>
      <c r="AM16" s="69" t="str">
        <f t="shared" si="2"/>
        <v/>
      </c>
      <c r="AN16" s="101">
        <v>0</v>
      </c>
      <c r="AO16" s="179"/>
      <c r="AP16" s="179"/>
      <c r="AQ16" s="179"/>
      <c r="AR16" s="179"/>
      <c r="AS16" s="179"/>
      <c r="AT16" s="179" t="str">
        <f t="shared" si="3"/>
        <v/>
      </c>
      <c r="AU16" s="179" t="str">
        <f t="shared" si="4"/>
        <v/>
      </c>
      <c r="AV16" s="179" t="str">
        <f>IF(OR(AM16=0,AM16=""),"",IF(OR(AM16=AM17,AM16=AM18,AM16=AM19,AM16=AM20,AM16=AM21,AM16=AM6,AM16=AM7,AM16=AM8,AM16=AM9,AM16=AM10,AM16=AM11,AM16=AM12,AM16=AM13,AM16=AM14,AM16=AM15),"=",""))</f>
        <v/>
      </c>
      <c r="AW16" s="179" t="e">
        <f>IF(OR(AK16=0,AG16=0,#REF!="B"),"",AK16)</f>
        <v>#REF!</v>
      </c>
      <c r="AX16" s="179" t="e">
        <f>IF(OR(AK16=0,AG16=0,#REF!="A"),"",AK16)</f>
        <v>#REF!</v>
      </c>
      <c r="AZ16" s="102" t="e">
        <f t="shared" si="5"/>
        <v>#REF!</v>
      </c>
      <c r="BA16" s="102" t="e">
        <f t="shared" si="5"/>
        <v>#REF!</v>
      </c>
      <c r="BB16" s="93"/>
      <c r="BC16" s="102" t="str">
        <f t="shared" si="6"/>
        <v/>
      </c>
      <c r="BD16" s="102" t="str">
        <f t="shared" si="6"/>
        <v/>
      </c>
      <c r="BE16" s="102" t="str">
        <f t="shared" si="6"/>
        <v/>
      </c>
      <c r="BF16" s="102" t="str">
        <f t="shared" si="6"/>
        <v/>
      </c>
      <c r="BG16" s="102" t="str">
        <f t="shared" si="6"/>
        <v/>
      </c>
      <c r="BH16" s="102" t="str">
        <f t="shared" si="6"/>
        <v/>
      </c>
      <c r="BI16" s="102" t="str">
        <f t="shared" si="6"/>
        <v/>
      </c>
      <c r="BJ16" s="102" t="str">
        <f t="shared" si="6"/>
        <v/>
      </c>
      <c r="BK16" s="102" t="str">
        <f t="shared" si="7"/>
        <v/>
      </c>
      <c r="BL16" s="102" t="str">
        <f t="shared" si="7"/>
        <v/>
      </c>
      <c r="BM16" s="102" t="str">
        <f t="shared" si="7"/>
        <v/>
      </c>
      <c r="BN16" s="102" t="str">
        <f t="shared" si="7"/>
        <v/>
      </c>
      <c r="BO16" s="102" t="str">
        <f t="shared" si="7"/>
        <v/>
      </c>
      <c r="BP16" s="102" t="str">
        <f t="shared" si="7"/>
        <v/>
      </c>
      <c r="BQ16" s="102" t="str">
        <f t="shared" si="7"/>
        <v/>
      </c>
      <c r="BR16" s="102" t="str">
        <f t="shared" si="7"/>
        <v/>
      </c>
    </row>
    <row r="17" spans="2:70" ht="15.95" customHeight="1" x14ac:dyDescent="0.3">
      <c r="B17" s="179"/>
      <c r="C17" s="86"/>
      <c r="D17" s="86"/>
      <c r="E17" s="88">
        <v>12</v>
      </c>
      <c r="F17" s="172"/>
      <c r="G17" s="54" t="str">
        <f t="shared" si="0"/>
        <v/>
      </c>
      <c r="H17" s="192" t="str">
        <f t="shared" si="1"/>
        <v/>
      </c>
      <c r="I17" s="346"/>
      <c r="J17" s="347"/>
      <c r="K17" s="342"/>
      <c r="L17" s="343"/>
      <c r="M17" s="342"/>
      <c r="N17" s="343"/>
      <c r="O17" s="342"/>
      <c r="P17" s="343"/>
      <c r="Q17" s="342"/>
      <c r="R17" s="343"/>
      <c r="S17" s="342"/>
      <c r="T17" s="343"/>
      <c r="U17" s="342"/>
      <c r="V17" s="343"/>
      <c r="W17" s="342"/>
      <c r="X17" s="343"/>
      <c r="Y17" s="342"/>
      <c r="Z17" s="343"/>
      <c r="AA17" s="342"/>
      <c r="AB17" s="343"/>
      <c r="AC17" s="342"/>
      <c r="AD17" s="343"/>
      <c r="AE17" s="342"/>
      <c r="AF17" s="343"/>
      <c r="AG17" s="344">
        <v>0</v>
      </c>
      <c r="AH17" s="345"/>
      <c r="AI17" s="98"/>
      <c r="AJ17" s="98"/>
      <c r="AK17" s="137"/>
      <c r="AL17" s="188" t="str">
        <f t="shared" si="8"/>
        <v/>
      </c>
      <c r="AM17" s="69" t="str">
        <f t="shared" si="2"/>
        <v/>
      </c>
      <c r="AN17" s="101">
        <v>0</v>
      </c>
      <c r="AO17" s="179"/>
      <c r="AP17" s="179"/>
      <c r="AQ17" s="179"/>
      <c r="AR17" s="179"/>
      <c r="AS17" s="179"/>
      <c r="AT17" s="179" t="str">
        <f t="shared" si="3"/>
        <v/>
      </c>
      <c r="AU17" s="179" t="str">
        <f t="shared" si="4"/>
        <v/>
      </c>
      <c r="AV17" s="179" t="str">
        <f>IF(OR(AM17=0,AM17=""),"",IF(OR(AM17=AM18,AM17=AM19,AM17=AM20,AM17=AM21,AM17=AM6,AM17=AM7,AM17=AM8,AM17=AM9,AM17=AM10,AM17=AM11,AM17=AM12,AM17=AM13,AM17=AM14,AM17=AM15,AM17=AM16),"=",""))</f>
        <v/>
      </c>
      <c r="AW17" s="179" t="e">
        <f>IF(OR(AK17=0,AG17=0,#REF!="B"),"",AK17)</f>
        <v>#REF!</v>
      </c>
      <c r="AX17" s="179" t="e">
        <f>IF(OR(AK17=0,AG17=0,#REF!="A"),"",AK17)</f>
        <v>#REF!</v>
      </c>
      <c r="AZ17" s="102" t="e">
        <f t="shared" si="5"/>
        <v>#REF!</v>
      </c>
      <c r="BA17" s="102" t="e">
        <f t="shared" si="5"/>
        <v>#REF!</v>
      </c>
      <c r="BB17" s="93"/>
      <c r="BC17" s="102" t="str">
        <f t="shared" si="6"/>
        <v/>
      </c>
      <c r="BD17" s="102" t="str">
        <f t="shared" si="6"/>
        <v/>
      </c>
      <c r="BE17" s="102" t="str">
        <f t="shared" si="6"/>
        <v/>
      </c>
      <c r="BF17" s="102" t="str">
        <f t="shared" si="6"/>
        <v/>
      </c>
      <c r="BG17" s="102" t="str">
        <f t="shared" si="6"/>
        <v/>
      </c>
      <c r="BH17" s="102" t="str">
        <f t="shared" si="6"/>
        <v/>
      </c>
      <c r="BI17" s="102" t="str">
        <f t="shared" si="6"/>
        <v/>
      </c>
      <c r="BJ17" s="102" t="str">
        <f t="shared" si="6"/>
        <v/>
      </c>
      <c r="BK17" s="102" t="str">
        <f t="shared" si="7"/>
        <v/>
      </c>
      <c r="BL17" s="102" t="str">
        <f t="shared" si="7"/>
        <v/>
      </c>
      <c r="BM17" s="102" t="str">
        <f t="shared" si="7"/>
        <v/>
      </c>
      <c r="BN17" s="102" t="str">
        <f t="shared" si="7"/>
        <v/>
      </c>
      <c r="BO17" s="102" t="str">
        <f t="shared" si="7"/>
        <v/>
      </c>
      <c r="BP17" s="102" t="str">
        <f t="shared" si="7"/>
        <v/>
      </c>
      <c r="BQ17" s="102" t="str">
        <f t="shared" si="7"/>
        <v/>
      </c>
      <c r="BR17" s="102" t="str">
        <f t="shared" si="7"/>
        <v/>
      </c>
    </row>
    <row r="18" spans="2:70" ht="15.95" customHeight="1" x14ac:dyDescent="0.3">
      <c r="B18" s="179"/>
      <c r="C18" s="86"/>
      <c r="D18" s="86"/>
      <c r="E18" s="88">
        <v>13</v>
      </c>
      <c r="F18" s="172"/>
      <c r="G18" s="54" t="str">
        <f t="shared" si="0"/>
        <v/>
      </c>
      <c r="H18" s="192" t="str">
        <f t="shared" si="1"/>
        <v/>
      </c>
      <c r="I18" s="346"/>
      <c r="J18" s="347"/>
      <c r="K18" s="342"/>
      <c r="L18" s="343"/>
      <c r="M18" s="342"/>
      <c r="N18" s="343"/>
      <c r="O18" s="342"/>
      <c r="P18" s="343"/>
      <c r="Q18" s="342"/>
      <c r="R18" s="343"/>
      <c r="S18" s="342"/>
      <c r="T18" s="343"/>
      <c r="U18" s="342"/>
      <c r="V18" s="343"/>
      <c r="W18" s="342"/>
      <c r="X18" s="343"/>
      <c r="Y18" s="342"/>
      <c r="Z18" s="343"/>
      <c r="AA18" s="342"/>
      <c r="AB18" s="343"/>
      <c r="AC18" s="342"/>
      <c r="AD18" s="343"/>
      <c r="AE18" s="342"/>
      <c r="AF18" s="343"/>
      <c r="AG18" s="344">
        <v>0</v>
      </c>
      <c r="AH18" s="345"/>
      <c r="AI18" s="98"/>
      <c r="AJ18" s="98"/>
      <c r="AK18" s="137"/>
      <c r="AL18" s="188" t="str">
        <f t="shared" si="8"/>
        <v/>
      </c>
      <c r="AM18" s="69" t="str">
        <f t="shared" si="2"/>
        <v/>
      </c>
      <c r="AN18" s="101">
        <v>0</v>
      </c>
      <c r="AO18" s="179"/>
      <c r="AP18" s="179" t="str">
        <f t="shared" ref="AP18:AP21" si="9">IF(AQ18="","",REPT(AR18,AQ18-1))</f>
        <v/>
      </c>
      <c r="AQ18" s="179" t="str">
        <f t="shared" ref="AQ18:AQ21" si="10">IF(AR18="","",HLOOKUP(AL18,$BC$5:$BJ$22,18,FALSE))</f>
        <v/>
      </c>
      <c r="AR18" s="179" t="str">
        <f>IF(OR(AL18=0,AL18=""),"",IF(OR(AL18=AL19,AL18=AL20,AL18=AL21,AL18=AL6,AL18=AL7,AL18=AL8,AL18=AL9,AL18=AL10,AL18=AL11,AL18=AL12,AL18=AL13,AL18=AL14,AL18=AL15,AL18=AL16,AL18=AL17),"=",""))</f>
        <v/>
      </c>
      <c r="AS18" s="179"/>
      <c r="AT18" s="179" t="str">
        <f t="shared" si="3"/>
        <v/>
      </c>
      <c r="AU18" s="179" t="str">
        <f t="shared" si="4"/>
        <v/>
      </c>
      <c r="AV18" s="179" t="str">
        <f>IF(OR(AM18=0,AM18=""),"",IF(OR(AM18=AM19,AM18=AM20,AM18=AM21,AM18=AM6,AM18=AM7,AM18=AM8,AM18=AM9,AM18=AM10,AM18=AM11,AM18=AM12,AM18=AM13,AM18=AM14,AM18=AM15,AM18=AM16,AM18=AM17),"=",""))</f>
        <v/>
      </c>
      <c r="AW18" s="179" t="e">
        <f>IF(OR(AK18=0,AG18=0,#REF!="B"),"",AK18)</f>
        <v>#REF!</v>
      </c>
      <c r="AX18" s="179" t="e">
        <f>IF(OR(AK18=0,AG18=0,#REF!="A"),"",AK18)</f>
        <v>#REF!</v>
      </c>
      <c r="AZ18" s="102" t="e">
        <f t="shared" si="5"/>
        <v>#REF!</v>
      </c>
      <c r="BA18" s="102" t="e">
        <f t="shared" si="5"/>
        <v>#REF!</v>
      </c>
      <c r="BB18" s="93"/>
      <c r="BC18" s="102" t="str">
        <f t="shared" si="6"/>
        <v/>
      </c>
      <c r="BD18" s="102" t="str">
        <f t="shared" si="6"/>
        <v/>
      </c>
      <c r="BE18" s="102" t="str">
        <f t="shared" si="6"/>
        <v/>
      </c>
      <c r="BF18" s="102" t="str">
        <f t="shared" si="6"/>
        <v/>
      </c>
      <c r="BG18" s="102" t="str">
        <f t="shared" si="6"/>
        <v/>
      </c>
      <c r="BH18" s="102" t="str">
        <f t="shared" si="6"/>
        <v/>
      </c>
      <c r="BI18" s="102" t="str">
        <f t="shared" si="6"/>
        <v/>
      </c>
      <c r="BJ18" s="102" t="str">
        <f t="shared" si="6"/>
        <v/>
      </c>
      <c r="BK18" s="102" t="str">
        <f t="shared" si="7"/>
        <v/>
      </c>
      <c r="BL18" s="102" t="str">
        <f t="shared" si="7"/>
        <v/>
      </c>
      <c r="BM18" s="102" t="str">
        <f t="shared" si="7"/>
        <v/>
      </c>
      <c r="BN18" s="102" t="str">
        <f t="shared" si="7"/>
        <v/>
      </c>
      <c r="BO18" s="102" t="str">
        <f t="shared" si="7"/>
        <v/>
      </c>
      <c r="BP18" s="102" t="str">
        <f t="shared" si="7"/>
        <v/>
      </c>
      <c r="BQ18" s="102" t="str">
        <f t="shared" si="7"/>
        <v/>
      </c>
      <c r="BR18" s="102" t="str">
        <f t="shared" si="7"/>
        <v/>
      </c>
    </row>
    <row r="19" spans="2:70" ht="15.95" customHeight="1" x14ac:dyDescent="0.3">
      <c r="B19" s="179"/>
      <c r="C19" s="86"/>
      <c r="D19" s="86"/>
      <c r="E19" s="88">
        <v>14</v>
      </c>
      <c r="F19" s="172"/>
      <c r="G19" s="54" t="str">
        <f t="shared" si="0"/>
        <v/>
      </c>
      <c r="H19" s="192" t="str">
        <f t="shared" si="1"/>
        <v/>
      </c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>
        <v>0</v>
      </c>
      <c r="AH19" s="345"/>
      <c r="AI19" s="98"/>
      <c r="AJ19" s="98"/>
      <c r="AK19" s="137"/>
      <c r="AL19" s="188" t="str">
        <f t="shared" si="8"/>
        <v/>
      </c>
      <c r="AM19" s="69" t="str">
        <f t="shared" si="2"/>
        <v/>
      </c>
      <c r="AN19" s="101">
        <v>0</v>
      </c>
      <c r="AO19" s="179"/>
      <c r="AP19" s="179" t="str">
        <f t="shared" si="9"/>
        <v/>
      </c>
      <c r="AQ19" s="179" t="str">
        <f t="shared" si="10"/>
        <v/>
      </c>
      <c r="AR19" s="179" t="str">
        <f>IF(OR(AL19=0,AL19=""),"",IF(OR(AL19=AL20,AL19=AL21,AL19=AL6,AL19=AL7,AL19=AL8,AL19=AL9,AL19=AL10,AL19=AL11,AL19=AL12,AL19=AL13,AL19=AL14,AL19=AL15,AL19=AL16,AL19=AL17,AL19=AL18),"=",""))</f>
        <v/>
      </c>
      <c r="AS19" s="179"/>
      <c r="AT19" s="179" t="str">
        <f t="shared" si="3"/>
        <v/>
      </c>
      <c r="AU19" s="179" t="str">
        <f t="shared" si="4"/>
        <v/>
      </c>
      <c r="AV19" s="179" t="str">
        <f>IF(OR(AM19=0,AM19=""),"",IF(OR(AM19=AM20,AM19=AM21,AM19=AM6,AM19=AM7,AM19=AM8,AM19=AM9,AM19=AM10,AM19=AM11,AM19=AM12,AM19=AM13,AM19=AM14,AM19=AM15,AM19=AM16,AM19=AM17,AM19=AM18),"=",""))</f>
        <v/>
      </c>
      <c r="AW19" s="179" t="e">
        <f>IF(OR(AK19=0,AG19=0,#REF!="B"),"",AK19)</f>
        <v>#REF!</v>
      </c>
      <c r="AX19" s="179" t="e">
        <f>IF(OR(AK19=0,AG19=0,#REF!="A"),"",AK19)</f>
        <v>#REF!</v>
      </c>
      <c r="AZ19" s="102" t="e">
        <f t="shared" si="5"/>
        <v>#REF!</v>
      </c>
      <c r="BA19" s="102" t="e">
        <f t="shared" si="5"/>
        <v>#REF!</v>
      </c>
      <c r="BB19" s="93"/>
      <c r="BC19" s="102" t="str">
        <f t="shared" si="6"/>
        <v/>
      </c>
      <c r="BD19" s="102" t="str">
        <f t="shared" si="6"/>
        <v/>
      </c>
      <c r="BE19" s="102" t="str">
        <f t="shared" si="6"/>
        <v/>
      </c>
      <c r="BF19" s="102" t="str">
        <f t="shared" si="6"/>
        <v/>
      </c>
      <c r="BG19" s="102" t="str">
        <f t="shared" si="6"/>
        <v/>
      </c>
      <c r="BH19" s="102" t="str">
        <f t="shared" si="6"/>
        <v/>
      </c>
      <c r="BI19" s="102" t="str">
        <f t="shared" si="6"/>
        <v/>
      </c>
      <c r="BJ19" s="102" t="str">
        <f t="shared" si="6"/>
        <v/>
      </c>
      <c r="BK19" s="102" t="str">
        <f t="shared" si="7"/>
        <v/>
      </c>
      <c r="BL19" s="102" t="str">
        <f t="shared" si="7"/>
        <v/>
      </c>
      <c r="BM19" s="102" t="str">
        <f t="shared" si="7"/>
        <v/>
      </c>
      <c r="BN19" s="102" t="str">
        <f t="shared" si="7"/>
        <v/>
      </c>
      <c r="BO19" s="102" t="str">
        <f t="shared" si="7"/>
        <v/>
      </c>
      <c r="BP19" s="102" t="str">
        <f t="shared" si="7"/>
        <v/>
      </c>
      <c r="BQ19" s="102" t="str">
        <f t="shared" si="7"/>
        <v/>
      </c>
      <c r="BR19" s="102" t="str">
        <f t="shared" si="7"/>
        <v/>
      </c>
    </row>
    <row r="20" spans="2:70" ht="15.95" customHeight="1" x14ac:dyDescent="0.3">
      <c r="B20" s="179"/>
      <c r="C20" s="86"/>
      <c r="D20" s="86"/>
      <c r="E20" s="88">
        <v>15</v>
      </c>
      <c r="F20" s="172"/>
      <c r="G20" s="54" t="str">
        <f t="shared" si="0"/>
        <v/>
      </c>
      <c r="H20" s="192" t="str">
        <f t="shared" si="1"/>
        <v/>
      </c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>
        <v>0</v>
      </c>
      <c r="AH20" s="345"/>
      <c r="AI20" s="98"/>
      <c r="AJ20" s="98"/>
      <c r="AK20" s="137"/>
      <c r="AL20" s="188" t="str">
        <f t="shared" si="8"/>
        <v/>
      </c>
      <c r="AM20" s="69" t="str">
        <f t="shared" si="2"/>
        <v/>
      </c>
      <c r="AN20" s="101">
        <v>0</v>
      </c>
      <c r="AO20" s="179"/>
      <c r="AP20" s="179" t="str">
        <f t="shared" si="9"/>
        <v/>
      </c>
      <c r="AQ20" s="179" t="str">
        <f t="shared" si="10"/>
        <v/>
      </c>
      <c r="AR20" s="179" t="str">
        <f>IF(OR(AL20=0,AL20=""),"",IF(OR(AL20=AL21,AL20=AL6,AL20=AL7,AL20=AL8,AL20=AL9,AL20=AL10,AL20=AL11,AL20=AL12,AL20=AL13,AL20=AL14,AL20=AL15,AL20=AL16,AL20=AL17,AL20=AL18,AL20=AL19),"=",""))</f>
        <v/>
      </c>
      <c r="AS20" s="179"/>
      <c r="AT20" s="179" t="str">
        <f t="shared" si="3"/>
        <v/>
      </c>
      <c r="AU20" s="179" t="str">
        <f t="shared" si="4"/>
        <v/>
      </c>
      <c r="AV20" s="179" t="str">
        <f>IF(OR(AM20=0,AM20=""),"",IF(OR(AM20=AM21,AM20=AM6,AM20=AM7,AM20=AM8,AM20=AM9,AM20=AM10,AM20=AM11,AM20=AM12,AM20=AM13,AM20=AM14,AM20=AM15,AM20=AM16,AM20=AM17,AM20=AM18,AM20=AM19),"=",""))</f>
        <v/>
      </c>
      <c r="AW20" s="179" t="e">
        <f>IF(OR(AK20=0,AG20=0,#REF!="B"),"",AK20)</f>
        <v>#REF!</v>
      </c>
      <c r="AX20" s="179" t="e">
        <f>IF(OR(AK20=0,AG20=0,#REF!="A"),"",AK20)</f>
        <v>#REF!</v>
      </c>
      <c r="AZ20" s="102" t="e">
        <f t="shared" si="5"/>
        <v>#REF!</v>
      </c>
      <c r="BA20" s="102" t="e">
        <f t="shared" si="5"/>
        <v>#REF!</v>
      </c>
      <c r="BB20" s="93"/>
      <c r="BC20" s="102" t="str">
        <f t="shared" si="6"/>
        <v/>
      </c>
      <c r="BD20" s="102" t="str">
        <f t="shared" si="6"/>
        <v/>
      </c>
      <c r="BE20" s="102" t="str">
        <f t="shared" si="6"/>
        <v/>
      </c>
      <c r="BF20" s="102" t="str">
        <f t="shared" si="6"/>
        <v/>
      </c>
      <c r="BG20" s="102" t="str">
        <f t="shared" si="6"/>
        <v/>
      </c>
      <c r="BH20" s="102" t="str">
        <f t="shared" si="6"/>
        <v/>
      </c>
      <c r="BI20" s="102" t="str">
        <f t="shared" si="6"/>
        <v/>
      </c>
      <c r="BJ20" s="102" t="str">
        <f t="shared" si="6"/>
        <v/>
      </c>
      <c r="BK20" s="102" t="str">
        <f t="shared" si="7"/>
        <v/>
      </c>
      <c r="BL20" s="102" t="str">
        <f t="shared" si="7"/>
        <v/>
      </c>
      <c r="BM20" s="102" t="str">
        <f t="shared" si="7"/>
        <v/>
      </c>
      <c r="BN20" s="102" t="str">
        <f t="shared" si="7"/>
        <v/>
      </c>
      <c r="BO20" s="102" t="str">
        <f t="shared" si="7"/>
        <v/>
      </c>
      <c r="BP20" s="102" t="str">
        <f t="shared" si="7"/>
        <v/>
      </c>
      <c r="BQ20" s="102" t="str">
        <f t="shared" si="7"/>
        <v/>
      </c>
      <c r="BR20" s="102" t="str">
        <f t="shared" si="7"/>
        <v/>
      </c>
    </row>
    <row r="21" spans="2:70" ht="15.95" customHeight="1" x14ac:dyDescent="0.3">
      <c r="B21" s="179"/>
      <c r="C21" s="86"/>
      <c r="D21" s="86"/>
      <c r="E21" s="88">
        <v>16</v>
      </c>
      <c r="F21" s="176"/>
      <c r="G21" s="54" t="str">
        <f t="shared" si="0"/>
        <v/>
      </c>
      <c r="H21" s="192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188" t="str">
        <f t="shared" si="8"/>
        <v/>
      </c>
      <c r="AM21" s="69" t="str">
        <f t="shared" si="2"/>
        <v/>
      </c>
      <c r="AN21" s="101">
        <v>0</v>
      </c>
      <c r="AO21" s="179"/>
      <c r="AP21" s="179" t="str">
        <f t="shared" si="9"/>
        <v/>
      </c>
      <c r="AQ21" s="179" t="str">
        <f t="shared" si="10"/>
        <v/>
      </c>
      <c r="AR21" s="179" t="str">
        <f>IF(OR(AL21=0,AL21=""),"",IF(OR(AL21=AL6,AL21=AL7,AL21=AL8,AL21=AL9,AL21=AL10,AL21=AL11,AL21=AL12,AL21=AL13,AL21=AL14,AL21=AL15,AL21=AL16,AL21=AL17,AL21=AL18,AL21=AL19,AL21=AL20),"=",""))</f>
        <v/>
      </c>
      <c r="AS21" s="179"/>
      <c r="AT21" s="179" t="str">
        <f t="shared" si="3"/>
        <v/>
      </c>
      <c r="AU21" s="179" t="str">
        <f t="shared" si="4"/>
        <v/>
      </c>
      <c r="AV21" s="179" t="str">
        <f>IF(OR(AM21=0,AM21=""),"",IF(OR(AM21=AM6,AM21=AM7,AM21=AM8,AM21=AM9,AM21=AM10,AM21=AM11,AM21=AM12,AM21=AM13,AM21=AM14,AM21=AM15,AM21=AM16,AM21=AM17,AM21=AM18,AM21=AM19,AM21=AM20),"=",""))</f>
        <v/>
      </c>
      <c r="AW21" s="179" t="e">
        <f>IF(OR(AK21=0,AG21=0,#REF!="B"),"",AK21)</f>
        <v>#REF!</v>
      </c>
      <c r="AX21" s="179" t="e">
        <f>IF(OR(AK21=0,AG21=0,#REF!="A"),"",AK21)</f>
        <v>#REF!</v>
      </c>
      <c r="AZ21" s="102" t="e">
        <f t="shared" si="5"/>
        <v>#REF!</v>
      </c>
      <c r="BA21" s="102" t="e">
        <f t="shared" si="5"/>
        <v>#REF!</v>
      </c>
      <c r="BB21" s="93"/>
      <c r="BC21" s="102" t="str">
        <f t="shared" si="6"/>
        <v/>
      </c>
      <c r="BD21" s="102" t="str">
        <f t="shared" si="6"/>
        <v/>
      </c>
      <c r="BE21" s="102" t="str">
        <f t="shared" si="6"/>
        <v/>
      </c>
      <c r="BF21" s="102" t="str">
        <f t="shared" si="6"/>
        <v/>
      </c>
      <c r="BG21" s="102" t="str">
        <f t="shared" si="6"/>
        <v/>
      </c>
      <c r="BH21" s="102" t="str">
        <f t="shared" si="6"/>
        <v/>
      </c>
      <c r="BI21" s="102" t="str">
        <f t="shared" si="6"/>
        <v/>
      </c>
      <c r="BJ21" s="102" t="str">
        <f t="shared" si="6"/>
        <v/>
      </c>
      <c r="BK21" s="102" t="str">
        <f t="shared" si="7"/>
        <v/>
      </c>
      <c r="BL21" s="102" t="str">
        <f t="shared" si="7"/>
        <v/>
      </c>
      <c r="BM21" s="102" t="str">
        <f t="shared" si="7"/>
        <v/>
      </c>
      <c r="BN21" s="102" t="str">
        <f t="shared" si="7"/>
        <v/>
      </c>
      <c r="BO21" s="102" t="str">
        <f t="shared" si="7"/>
        <v/>
      </c>
      <c r="BP21" s="102" t="str">
        <f t="shared" si="7"/>
        <v/>
      </c>
      <c r="BQ21" s="102" t="str">
        <f t="shared" si="7"/>
        <v/>
      </c>
      <c r="BR21" s="102" t="str">
        <f t="shared" si="7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11">COUNTIF(BC6:BC21,BC5)</f>
        <v>0</v>
      </c>
      <c r="BD22" s="93">
        <f t="shared" si="11"/>
        <v>0</v>
      </c>
      <c r="BE22" s="93">
        <f t="shared" si="11"/>
        <v>0</v>
      </c>
      <c r="BF22" s="93">
        <f t="shared" si="11"/>
        <v>0</v>
      </c>
      <c r="BG22" s="93">
        <f t="shared" si="11"/>
        <v>0</v>
      </c>
      <c r="BH22" s="93">
        <f t="shared" si="11"/>
        <v>0</v>
      </c>
      <c r="BI22" s="93">
        <f t="shared" si="11"/>
        <v>0</v>
      </c>
      <c r="BJ22" s="93">
        <f t="shared" si="11"/>
        <v>0</v>
      </c>
      <c r="BK22" s="93">
        <f t="shared" si="11"/>
        <v>0</v>
      </c>
      <c r="BL22" s="93">
        <f t="shared" si="11"/>
        <v>0</v>
      </c>
      <c r="BM22" s="93">
        <f t="shared" si="11"/>
        <v>0</v>
      </c>
      <c r="BN22" s="93">
        <f t="shared" si="11"/>
        <v>0</v>
      </c>
      <c r="BO22" s="93">
        <f t="shared" si="11"/>
        <v>0</v>
      </c>
      <c r="BP22" s="93">
        <f t="shared" si="11"/>
        <v>0</v>
      </c>
      <c r="BQ22" s="93">
        <f t="shared" si="11"/>
        <v>0</v>
      </c>
      <c r="BR22" s="93">
        <f t="shared" si="11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>
        <v>1</v>
      </c>
      <c r="F25" s="112">
        <f>IFERROR(VLOOKUP(C25,$K$68:$N$99,4,FALSE),"")</f>
        <v>175</v>
      </c>
      <c r="G25" s="113" t="str">
        <f>IFERROR(VLOOKUP(F25,$F$68:$H$99,2,FALSE),"")</f>
        <v>Andrew ENGLAND</v>
      </c>
      <c r="H25" s="113" t="str">
        <f>IFERROR(VLOOKUP(F25,$F$68:$H$99,3,FALSE),"")</f>
        <v>Northern Masters AC</v>
      </c>
      <c r="I25" s="348">
        <f>IFERROR(VLOOKUP(F25,$F$68:$J$99,4,FALSE),"")</f>
        <v>1.63</v>
      </c>
      <c r="J25" s="349"/>
      <c r="K25" s="350">
        <v>9</v>
      </c>
      <c r="L25" s="351" t="str">
        <f t="shared" ref="L25:L26" si="12">IF(ISERROR(VLOOKUP(K25,$C$6:$AP$21,31,FALSE))=TRUE,"",CONCATENATE(VLOOKUP(K25,$C$6:$AP$21,38,FALSE),VLOOKUP(K25,$C$6:$AP$21,42,FALSE)))</f>
        <v/>
      </c>
      <c r="M25" s="352"/>
      <c r="N25" s="353"/>
      <c r="O25" s="354" t="str">
        <f>IFERROR(VLOOKUP(M25,$F$68:$H$99,2,FALSE),"")</f>
        <v/>
      </c>
      <c r="P25" s="355" t="str">
        <f t="shared" ref="P25:T32" si="13">IF(ISERROR(VLOOKUP(O25,$F$68:$H$99,2,FALSE))=TRUE,"",VLOOKUP(O25,$F$68:$H$99,2,FALSE))</f>
        <v/>
      </c>
      <c r="Q25" s="355" t="str">
        <f t="shared" si="13"/>
        <v/>
      </c>
      <c r="R25" s="355" t="str">
        <f t="shared" si="13"/>
        <v/>
      </c>
      <c r="S25" s="355" t="str">
        <f t="shared" si="13"/>
        <v/>
      </c>
      <c r="T25" s="356" t="str">
        <f t="shared" si="13"/>
        <v/>
      </c>
      <c r="U25" s="354" t="str">
        <f>IFERROR(VLOOKUP(M25,$F$68:$H$99,3,FALSE),"")</f>
        <v/>
      </c>
      <c r="V25" s="355" t="str">
        <f t="shared" ref="V25:Z32" si="14">IF(ISERROR(VLOOKUP(T25,$F$68:$H$99,3,FALSE))=TRUE,"",VLOOKUP(T25,$F$68:$H$99,3,FALSE))</f>
        <v/>
      </c>
      <c r="W25" s="355" t="str">
        <f t="shared" si="14"/>
        <v/>
      </c>
      <c r="X25" s="355" t="str">
        <f t="shared" si="14"/>
        <v/>
      </c>
      <c r="Y25" s="355" t="str">
        <f t="shared" si="14"/>
        <v/>
      </c>
      <c r="Z25" s="356" t="str">
        <f t="shared" si="14"/>
        <v/>
      </c>
      <c r="AA25" s="348">
        <f>IFERROR(VLOOKUP(M25,$F$68:$J$99,4,FALSE),"")</f>
        <v>0</v>
      </c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2</v>
      </c>
      <c r="F26" s="112" t="str">
        <f t="shared" ref="F26:F32" si="15">IFERROR(VLOOKUP(C26,$K$68:$N$99,4,FALSE),"")</f>
        <v/>
      </c>
      <c r="G26" s="113" t="str">
        <f t="shared" ref="G26:G32" si="16">IFERROR(VLOOKUP(F26,$F$68:$H$99,2,FALSE),"")</f>
        <v/>
      </c>
      <c r="H26" s="113" t="str">
        <f t="shared" ref="H26:H32" si="17">IFERROR(VLOOKUP(F26,$F$68:$H$99,3,FALSE),"")</f>
        <v/>
      </c>
      <c r="I26" s="348" t="str">
        <f t="shared" ref="I26:I32" si="18">IFERROR(VLOOKUP(F26,$F$68:$J$99,4,FALSE),"")</f>
        <v/>
      </c>
      <c r="J26" s="349"/>
      <c r="K26" s="350">
        <v>10</v>
      </c>
      <c r="L26" s="351" t="str">
        <f t="shared" si="12"/>
        <v/>
      </c>
      <c r="M26" s="352" t="str">
        <f t="shared" ref="M26:M32" si="19">IFERROR(VLOOKUP(D26,$K$68:$N$99,4,FALSE),"")</f>
        <v/>
      </c>
      <c r="N26" s="353" t="str">
        <f t="shared" ref="N26:N32" si="20">IF(ISERROR(VLOOKUP(K26,$K$68:$N$99,4,FALSE))=TRUE,"",IF(VLOOKUP(K26,$K$68:$N$99,4,FALSE)=0,"",VLOOKUP(K26,$K$68:$N$99,4,FALSE)))</f>
        <v/>
      </c>
      <c r="O26" s="354" t="str">
        <f t="shared" ref="O26:O32" si="21">IFERROR(VLOOKUP(M26,$F$68:$H$99,2,FALSE),"")</f>
        <v/>
      </c>
      <c r="P26" s="355" t="str">
        <f t="shared" si="13"/>
        <v/>
      </c>
      <c r="Q26" s="355" t="str">
        <f t="shared" si="13"/>
        <v/>
      </c>
      <c r="R26" s="355" t="str">
        <f t="shared" si="13"/>
        <v/>
      </c>
      <c r="S26" s="355" t="str">
        <f t="shared" si="13"/>
        <v/>
      </c>
      <c r="T26" s="356" t="str">
        <f t="shared" si="13"/>
        <v/>
      </c>
      <c r="U26" s="354" t="str">
        <f t="shared" ref="U26:U32" si="22">IFERROR(VLOOKUP(M26,$F$68:$H$99,3,FALSE),"")</f>
        <v/>
      </c>
      <c r="V26" s="355" t="str">
        <f t="shared" si="14"/>
        <v/>
      </c>
      <c r="W26" s="355" t="str">
        <f t="shared" si="14"/>
        <v/>
      </c>
      <c r="X26" s="355" t="str">
        <f t="shared" si="14"/>
        <v/>
      </c>
      <c r="Y26" s="355" t="str">
        <f t="shared" si="14"/>
        <v/>
      </c>
      <c r="Z26" s="356" t="str">
        <f t="shared" si="14"/>
        <v/>
      </c>
      <c r="AA26" s="348" t="str">
        <f t="shared" ref="AA26:AA32" si="23">IFERROR(VLOOKUP(M26,$F$68:$J$99,4,FALSE),"")</f>
        <v/>
      </c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3</v>
      </c>
      <c r="F27" s="112" t="str">
        <f t="shared" si="15"/>
        <v/>
      </c>
      <c r="G27" s="113" t="str">
        <f t="shared" si="16"/>
        <v/>
      </c>
      <c r="H27" s="113" t="str">
        <f t="shared" si="17"/>
        <v/>
      </c>
      <c r="I27" s="348" t="str">
        <f t="shared" si="18"/>
        <v/>
      </c>
      <c r="J27" s="349"/>
      <c r="K27" s="350">
        <v>11</v>
      </c>
      <c r="L27" s="351"/>
      <c r="M27" s="352" t="str">
        <f t="shared" si="19"/>
        <v/>
      </c>
      <c r="N27" s="353" t="str">
        <f t="shared" si="20"/>
        <v/>
      </c>
      <c r="O27" s="354" t="str">
        <f t="shared" si="21"/>
        <v/>
      </c>
      <c r="P27" s="355" t="str">
        <f t="shared" si="13"/>
        <v/>
      </c>
      <c r="Q27" s="355" t="str">
        <f t="shared" si="13"/>
        <v/>
      </c>
      <c r="R27" s="355" t="str">
        <f t="shared" si="13"/>
        <v/>
      </c>
      <c r="S27" s="355" t="str">
        <f t="shared" si="13"/>
        <v/>
      </c>
      <c r="T27" s="356" t="str">
        <f t="shared" si="13"/>
        <v/>
      </c>
      <c r="U27" s="354" t="str">
        <f t="shared" si="22"/>
        <v/>
      </c>
      <c r="V27" s="355" t="str">
        <f t="shared" si="14"/>
        <v/>
      </c>
      <c r="W27" s="355" t="str">
        <f t="shared" si="14"/>
        <v/>
      </c>
      <c r="X27" s="355" t="str">
        <f t="shared" si="14"/>
        <v/>
      </c>
      <c r="Y27" s="355" t="str">
        <f t="shared" si="14"/>
        <v/>
      </c>
      <c r="Z27" s="356" t="str">
        <f t="shared" si="14"/>
        <v/>
      </c>
      <c r="AA27" s="348" t="str">
        <f t="shared" si="23"/>
        <v/>
      </c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4</v>
      </c>
      <c r="F28" s="112" t="str">
        <f t="shared" si="15"/>
        <v/>
      </c>
      <c r="G28" s="113" t="str">
        <f t="shared" si="16"/>
        <v/>
      </c>
      <c r="H28" s="113" t="str">
        <f t="shared" si="17"/>
        <v/>
      </c>
      <c r="I28" s="348" t="str">
        <f t="shared" si="18"/>
        <v/>
      </c>
      <c r="J28" s="349"/>
      <c r="K28" s="350">
        <v>12</v>
      </c>
      <c r="L28" s="351"/>
      <c r="M28" s="352" t="str">
        <f t="shared" si="19"/>
        <v/>
      </c>
      <c r="N28" s="353" t="str">
        <f t="shared" si="20"/>
        <v/>
      </c>
      <c r="O28" s="354" t="str">
        <f t="shared" si="21"/>
        <v/>
      </c>
      <c r="P28" s="355" t="str">
        <f t="shared" si="13"/>
        <v/>
      </c>
      <c r="Q28" s="355" t="str">
        <f t="shared" si="13"/>
        <v/>
      </c>
      <c r="R28" s="355" t="str">
        <f t="shared" si="13"/>
        <v/>
      </c>
      <c r="S28" s="355" t="str">
        <f t="shared" si="13"/>
        <v/>
      </c>
      <c r="T28" s="356" t="str">
        <f t="shared" si="13"/>
        <v/>
      </c>
      <c r="U28" s="354" t="str">
        <f t="shared" si="22"/>
        <v/>
      </c>
      <c r="V28" s="355" t="str">
        <f t="shared" si="14"/>
        <v/>
      </c>
      <c r="W28" s="355" t="str">
        <f t="shared" si="14"/>
        <v/>
      </c>
      <c r="X28" s="355" t="str">
        <f t="shared" si="14"/>
        <v/>
      </c>
      <c r="Y28" s="355" t="str">
        <f t="shared" si="14"/>
        <v/>
      </c>
      <c r="Z28" s="356" t="str">
        <f t="shared" si="14"/>
        <v/>
      </c>
      <c r="AA28" s="348" t="str">
        <f t="shared" si="23"/>
        <v/>
      </c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5</v>
      </c>
      <c r="F29" s="112" t="str">
        <f t="shared" si="15"/>
        <v/>
      </c>
      <c r="G29" s="113" t="str">
        <f t="shared" si="16"/>
        <v/>
      </c>
      <c r="H29" s="113" t="str">
        <f t="shared" si="17"/>
        <v/>
      </c>
      <c r="I29" s="348" t="str">
        <f t="shared" si="18"/>
        <v/>
      </c>
      <c r="J29" s="349"/>
      <c r="K29" s="350">
        <v>13</v>
      </c>
      <c r="L29" s="351"/>
      <c r="M29" s="352" t="str">
        <f t="shared" si="19"/>
        <v/>
      </c>
      <c r="N29" s="353" t="str">
        <f t="shared" si="20"/>
        <v/>
      </c>
      <c r="O29" s="354" t="str">
        <f t="shared" si="21"/>
        <v/>
      </c>
      <c r="P29" s="355" t="str">
        <f t="shared" si="13"/>
        <v/>
      </c>
      <c r="Q29" s="355" t="str">
        <f t="shared" si="13"/>
        <v/>
      </c>
      <c r="R29" s="355" t="str">
        <f t="shared" si="13"/>
        <v/>
      </c>
      <c r="S29" s="355" t="str">
        <f t="shared" si="13"/>
        <v/>
      </c>
      <c r="T29" s="356" t="str">
        <f t="shared" si="13"/>
        <v/>
      </c>
      <c r="U29" s="354" t="str">
        <f t="shared" si="22"/>
        <v/>
      </c>
      <c r="V29" s="355" t="str">
        <f t="shared" si="14"/>
        <v/>
      </c>
      <c r="W29" s="355" t="str">
        <f t="shared" si="14"/>
        <v/>
      </c>
      <c r="X29" s="355" t="str">
        <f t="shared" si="14"/>
        <v/>
      </c>
      <c r="Y29" s="355" t="str">
        <f t="shared" si="14"/>
        <v/>
      </c>
      <c r="Z29" s="356" t="str">
        <f t="shared" si="14"/>
        <v/>
      </c>
      <c r="AA29" s="348" t="str">
        <f t="shared" si="23"/>
        <v/>
      </c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6</v>
      </c>
      <c r="F30" s="112" t="str">
        <f t="shared" si="15"/>
        <v/>
      </c>
      <c r="G30" s="113" t="str">
        <f t="shared" si="16"/>
        <v/>
      </c>
      <c r="H30" s="113" t="str">
        <f t="shared" si="17"/>
        <v/>
      </c>
      <c r="I30" s="348" t="str">
        <f t="shared" si="18"/>
        <v/>
      </c>
      <c r="J30" s="349"/>
      <c r="K30" s="350">
        <v>14</v>
      </c>
      <c r="L30" s="351"/>
      <c r="M30" s="352" t="str">
        <f t="shared" si="19"/>
        <v/>
      </c>
      <c r="N30" s="353" t="str">
        <f t="shared" si="20"/>
        <v/>
      </c>
      <c r="O30" s="354" t="str">
        <f t="shared" si="21"/>
        <v/>
      </c>
      <c r="P30" s="355" t="str">
        <f t="shared" si="13"/>
        <v/>
      </c>
      <c r="Q30" s="355" t="str">
        <f t="shared" si="13"/>
        <v/>
      </c>
      <c r="R30" s="355" t="str">
        <f t="shared" si="13"/>
        <v/>
      </c>
      <c r="S30" s="355" t="str">
        <f t="shared" si="13"/>
        <v/>
      </c>
      <c r="T30" s="356" t="str">
        <f t="shared" si="13"/>
        <v/>
      </c>
      <c r="U30" s="354" t="str">
        <f t="shared" si="22"/>
        <v/>
      </c>
      <c r="V30" s="355" t="str">
        <f t="shared" si="14"/>
        <v/>
      </c>
      <c r="W30" s="355" t="str">
        <f t="shared" si="14"/>
        <v/>
      </c>
      <c r="X30" s="355" t="str">
        <f t="shared" si="14"/>
        <v/>
      </c>
      <c r="Y30" s="355" t="str">
        <f t="shared" si="14"/>
        <v/>
      </c>
      <c r="Z30" s="356" t="str">
        <f t="shared" si="14"/>
        <v/>
      </c>
      <c r="AA30" s="348" t="str">
        <f t="shared" si="23"/>
        <v/>
      </c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7</v>
      </c>
      <c r="F31" s="112" t="str">
        <f t="shared" si="15"/>
        <v/>
      </c>
      <c r="G31" s="113" t="str">
        <f t="shared" si="16"/>
        <v/>
      </c>
      <c r="H31" s="113" t="str">
        <f t="shared" si="17"/>
        <v/>
      </c>
      <c r="I31" s="348" t="str">
        <f t="shared" si="18"/>
        <v/>
      </c>
      <c r="J31" s="349"/>
      <c r="K31" s="350">
        <v>15</v>
      </c>
      <c r="L31" s="351"/>
      <c r="M31" s="352" t="str">
        <f t="shared" si="19"/>
        <v/>
      </c>
      <c r="N31" s="353" t="str">
        <f t="shared" si="20"/>
        <v/>
      </c>
      <c r="O31" s="354" t="str">
        <f t="shared" si="21"/>
        <v/>
      </c>
      <c r="P31" s="355" t="str">
        <f t="shared" si="13"/>
        <v/>
      </c>
      <c r="Q31" s="355" t="str">
        <f t="shared" si="13"/>
        <v/>
      </c>
      <c r="R31" s="355" t="str">
        <f t="shared" si="13"/>
        <v/>
      </c>
      <c r="S31" s="355" t="str">
        <f t="shared" si="13"/>
        <v/>
      </c>
      <c r="T31" s="356" t="str">
        <f t="shared" si="13"/>
        <v/>
      </c>
      <c r="U31" s="354" t="str">
        <f t="shared" si="22"/>
        <v/>
      </c>
      <c r="V31" s="355" t="str">
        <f t="shared" si="14"/>
        <v/>
      </c>
      <c r="W31" s="355" t="str">
        <f t="shared" si="14"/>
        <v/>
      </c>
      <c r="X31" s="355" t="str">
        <f t="shared" si="14"/>
        <v/>
      </c>
      <c r="Y31" s="355" t="str">
        <f t="shared" si="14"/>
        <v/>
      </c>
      <c r="Z31" s="356" t="str">
        <f t="shared" si="14"/>
        <v/>
      </c>
      <c r="AA31" s="348" t="str">
        <f t="shared" si="23"/>
        <v/>
      </c>
      <c r="AB31" s="349"/>
      <c r="AC31" s="120"/>
      <c r="AD31" s="108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8</v>
      </c>
      <c r="F32" s="112" t="str">
        <f t="shared" si="15"/>
        <v/>
      </c>
      <c r="G32" s="113" t="str">
        <f t="shared" si="16"/>
        <v/>
      </c>
      <c r="H32" s="113" t="str">
        <f t="shared" si="17"/>
        <v/>
      </c>
      <c r="I32" s="348" t="str">
        <f t="shared" si="18"/>
        <v/>
      </c>
      <c r="J32" s="349"/>
      <c r="K32" s="350">
        <v>16</v>
      </c>
      <c r="L32" s="351"/>
      <c r="M32" s="352" t="str">
        <f t="shared" si="19"/>
        <v/>
      </c>
      <c r="N32" s="353" t="str">
        <f t="shared" si="20"/>
        <v/>
      </c>
      <c r="O32" s="354" t="str">
        <f t="shared" si="21"/>
        <v/>
      </c>
      <c r="P32" s="355" t="str">
        <f t="shared" si="13"/>
        <v/>
      </c>
      <c r="Q32" s="355" t="str">
        <f t="shared" si="13"/>
        <v/>
      </c>
      <c r="R32" s="355" t="str">
        <f t="shared" si="13"/>
        <v/>
      </c>
      <c r="S32" s="355" t="str">
        <f t="shared" si="13"/>
        <v/>
      </c>
      <c r="T32" s="356" t="str">
        <f t="shared" si="13"/>
        <v/>
      </c>
      <c r="U32" s="354" t="str">
        <f t="shared" si="22"/>
        <v/>
      </c>
      <c r="V32" s="355" t="str">
        <f t="shared" si="14"/>
        <v/>
      </c>
      <c r="W32" s="355" t="str">
        <f t="shared" si="14"/>
        <v/>
      </c>
      <c r="X32" s="355" t="str">
        <f t="shared" si="14"/>
        <v/>
      </c>
      <c r="Y32" s="355" t="str">
        <f t="shared" si="14"/>
        <v/>
      </c>
      <c r="Z32" s="356" t="str">
        <f t="shared" si="14"/>
        <v/>
      </c>
      <c r="AA32" s="348" t="str">
        <f t="shared" si="23"/>
        <v/>
      </c>
      <c r="AB32" s="349"/>
      <c r="AC32" s="114"/>
      <c r="AD32" s="115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182"/>
      <c r="G33" s="182"/>
      <c r="H33" s="182"/>
      <c r="I33" s="182"/>
      <c r="J33" s="182"/>
      <c r="K33" s="18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E MEN (BED 1)</v>
      </c>
      <c r="H35" s="353"/>
      <c r="I35" s="310" t="s">
        <v>20</v>
      </c>
      <c r="J35" s="314"/>
      <c r="K35" s="311"/>
      <c r="L35" s="369">
        <f>L3</f>
        <v>11.3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2.28m – Robbie Grabarz (NEB) &amp; Marco Fassinotti (Italy) 01/06/2015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179"/>
      <c r="AX36" s="179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179"/>
      <c r="AX37" s="179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179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24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25">IF(OR(AG38=0,AG38="",AG38="NHC",AG38=" "),"",IF(AG38&gt;AL38,"*",IF(AG38=AL38,"=","")))</f>
        <v/>
      </c>
      <c r="AN38" s="101">
        <v>0</v>
      </c>
      <c r="AO38" s="179"/>
      <c r="AP38" s="179" t="str">
        <f t="shared" ref="AP38:AP53" si="26">IF(AQ38="","",REPT(AR38,AQ38-1))</f>
        <v/>
      </c>
      <c r="AQ38" s="179" t="str">
        <f t="shared" ref="AQ38:AQ53" si="27">IF(AR38="","",HLOOKUP(AL38,$BC$5:$BJ$22,18,FALSE))</f>
        <v/>
      </c>
      <c r="AR38" s="179" t="str">
        <f>IF(OR(AL38=0,AL38=""),"",IF(OR(AL38=AL39,AL38=AL40,AL38=AL41,AL38=AL42,AL38=AL43,AL38=AL44,AL38=AL45,AL38=AL46,AL38=AL47,AL38=AL48,AL38=AL49,AL38=AL50,AL38=AL51,AL38=AL52,AL38=AL53),"=",""))</f>
        <v/>
      </c>
      <c r="AS38" s="179"/>
      <c r="AT38" s="179" t="str">
        <f t="shared" ref="AT38:AT53" si="28">IF(AU38="","",REPT(AV38,AU38-1))</f>
        <v/>
      </c>
      <c r="AU38" s="179" t="str">
        <f t="shared" ref="AU38:AU53" si="29">IF(AV38="","",HLOOKUP(AM38,$BK$5:$BR$22,18,FALSE))</f>
        <v/>
      </c>
      <c r="AV38" s="179" t="str">
        <f>IF(OR(AM38=0,AM38=""),"",IF(OR(AM38=AM39,AM38=AM40,AM38=AM41,AM38=AM42,AM38=AM43,AM38=AM44,AM38=AM45,AM38=AM46,AM38=AM47,AM38=AM48,AM38=AM49,AM38=AM50,AM38=AM51,AM38=AM52,AM38=AM53),"=",""))</f>
        <v/>
      </c>
      <c r="AW38" s="179" t="e">
        <f>IF(OR(AK38=0,AG38=0,#REF!="B"),"",AK38)</f>
        <v>#REF!</v>
      </c>
      <c r="AX38" s="179" t="e">
        <f>IF(OR(AK38=0,AG38=0,#REF!="A"),"",AK38)</f>
        <v>#REF!</v>
      </c>
      <c r="AZ38" s="102" t="e">
        <f t="shared" ref="AZ38:BA53" si="30">IF(AW38="","",AW38+($AN38/10))</f>
        <v>#REF!</v>
      </c>
      <c r="BA38" s="102" t="e">
        <f t="shared" si="30"/>
        <v>#REF!</v>
      </c>
      <c r="BB38" s="93"/>
      <c r="BC38" s="102" t="str">
        <f t="shared" ref="BC38:BJ53" si="31">IF($AL38="","",IF($AL38=BC$5,$AL38,""))</f>
        <v/>
      </c>
      <c r="BD38" s="102" t="str">
        <f t="shared" si="31"/>
        <v/>
      </c>
      <c r="BE38" s="102" t="str">
        <f t="shared" si="31"/>
        <v/>
      </c>
      <c r="BF38" s="102" t="str">
        <f t="shared" si="31"/>
        <v/>
      </c>
      <c r="BG38" s="102" t="str">
        <f t="shared" si="31"/>
        <v/>
      </c>
      <c r="BH38" s="102" t="str">
        <f t="shared" si="31"/>
        <v/>
      </c>
      <c r="BI38" s="102" t="str">
        <f t="shared" si="31"/>
        <v/>
      </c>
      <c r="BJ38" s="102" t="str">
        <f t="shared" si="31"/>
        <v/>
      </c>
      <c r="BK38" s="102" t="str">
        <f t="shared" ref="BK38:BR53" si="32">IF($AM38="","",IF($AM38=BK$5,$AM38,""))</f>
        <v/>
      </c>
      <c r="BL38" s="102" t="str">
        <f t="shared" si="32"/>
        <v/>
      </c>
      <c r="BM38" s="102" t="str">
        <f t="shared" si="32"/>
        <v/>
      </c>
      <c r="BN38" s="102" t="str">
        <f t="shared" si="32"/>
        <v/>
      </c>
      <c r="BO38" s="102" t="str">
        <f t="shared" si="32"/>
        <v/>
      </c>
      <c r="BP38" s="102" t="str">
        <f t="shared" si="32"/>
        <v/>
      </c>
      <c r="BQ38" s="102" t="str">
        <f t="shared" si="32"/>
        <v/>
      </c>
      <c r="BR38" s="102" t="str">
        <f t="shared" si="32"/>
        <v/>
      </c>
    </row>
    <row r="39" spans="1:70" ht="15.95" hidden="1" customHeight="1" x14ac:dyDescent="0.3">
      <c r="B39" s="179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24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25"/>
        <v/>
      </c>
      <c r="AN39" s="101">
        <v>0</v>
      </c>
      <c r="AO39" s="179"/>
      <c r="AP39" s="179" t="str">
        <f t="shared" si="26"/>
        <v/>
      </c>
      <c r="AQ39" s="179" t="str">
        <f t="shared" si="27"/>
        <v/>
      </c>
      <c r="AR39" s="179" t="str">
        <f>IF(OR(AL39=0,AL39=""),"",IF(OR(AL39=AL40,AL39=AL41,AL39=AL42,AL39=AL43,AL39=AL44,AL39=AL45,AL39=AL46,AL39=AL47,AL39=AL48,AL39=AL49,AL39=AL50,AL39=AL51,AL39=AL52,AL39=AL53,AL39=AL38),"=",""))</f>
        <v/>
      </c>
      <c r="AS39" s="179"/>
      <c r="AT39" s="179" t="str">
        <f t="shared" si="28"/>
        <v/>
      </c>
      <c r="AU39" s="179" t="str">
        <f t="shared" si="29"/>
        <v/>
      </c>
      <c r="AV39" s="179" t="str">
        <f>IF(OR(AM39=0,AM39=""),"",IF(OR(AM39=AM40,AM39=AM41,AM39=AM42,AM39=AM43,AM39=AM44,AM39=AM45,AM39=AM46,AM39=AM47,AM39=AM48,AM39=AM49,AM39=AM50,AM39=AM51,AM39=AM52,AM39=AM53,AM39=AM38),"=",""))</f>
        <v/>
      </c>
      <c r="AW39" s="179" t="e">
        <f>IF(OR(AK39=0,AG39=0,#REF!="B"),"",AK39)</f>
        <v>#REF!</v>
      </c>
      <c r="AX39" s="179" t="e">
        <f>IF(OR(AK39=0,AG39=0,#REF!="A"),"",AK39)</f>
        <v>#REF!</v>
      </c>
      <c r="AZ39" s="102" t="e">
        <f t="shared" si="30"/>
        <v>#REF!</v>
      </c>
      <c r="BA39" s="102" t="e">
        <f t="shared" si="30"/>
        <v>#REF!</v>
      </c>
      <c r="BB39" s="93"/>
      <c r="BC39" s="102" t="str">
        <f t="shared" si="31"/>
        <v/>
      </c>
      <c r="BD39" s="102" t="str">
        <f t="shared" si="31"/>
        <v/>
      </c>
      <c r="BE39" s="102" t="str">
        <f t="shared" si="31"/>
        <v/>
      </c>
      <c r="BF39" s="102" t="str">
        <f t="shared" si="31"/>
        <v/>
      </c>
      <c r="BG39" s="102" t="str">
        <f t="shared" si="31"/>
        <v/>
      </c>
      <c r="BH39" s="102" t="str">
        <f t="shared" si="31"/>
        <v/>
      </c>
      <c r="BI39" s="102" t="str">
        <f t="shared" si="31"/>
        <v/>
      </c>
      <c r="BJ39" s="102" t="str">
        <f t="shared" si="31"/>
        <v/>
      </c>
      <c r="BK39" s="102" t="str">
        <f t="shared" si="32"/>
        <v/>
      </c>
      <c r="BL39" s="102" t="str">
        <f t="shared" si="32"/>
        <v/>
      </c>
      <c r="BM39" s="102" t="str">
        <f t="shared" si="32"/>
        <v/>
      </c>
      <c r="BN39" s="102" t="str">
        <f t="shared" si="32"/>
        <v/>
      </c>
      <c r="BO39" s="102" t="str">
        <f t="shared" si="32"/>
        <v/>
      </c>
      <c r="BP39" s="102" t="str">
        <f t="shared" si="32"/>
        <v/>
      </c>
      <c r="BQ39" s="102" t="str">
        <f t="shared" si="32"/>
        <v/>
      </c>
      <c r="BR39" s="102" t="str">
        <f t="shared" si="32"/>
        <v/>
      </c>
    </row>
    <row r="40" spans="1:70" ht="15.95" hidden="1" customHeight="1" x14ac:dyDescent="0.3">
      <c r="B40" s="179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24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25"/>
        <v/>
      </c>
      <c r="AN40" s="101">
        <v>0</v>
      </c>
      <c r="AO40" s="179"/>
      <c r="AP40" s="179" t="str">
        <f t="shared" si="26"/>
        <v/>
      </c>
      <c r="AQ40" s="179" t="str">
        <f t="shared" si="27"/>
        <v/>
      </c>
      <c r="AR40" s="179" t="str">
        <f>IF(OR(AL40=0,AL40=""),"",IF(OR(AL40=AL41,AL40=AL42,AL40=AL43,AL40=AL44,AL40=AL45,AL40=AL46,AL40=AL47,AL40=AL48,AL40=AL49,AL40=AL50,AL40=AL51,AL40=AL52,AL40=AL53,AL40=AL38,AL40=AL39),"=",""))</f>
        <v/>
      </c>
      <c r="AS40" s="179"/>
      <c r="AT40" s="179" t="str">
        <f t="shared" si="28"/>
        <v/>
      </c>
      <c r="AU40" s="179" t="str">
        <f t="shared" si="29"/>
        <v/>
      </c>
      <c r="AV40" s="179" t="str">
        <f>IF(OR(AM40=0,AM40=""),"",IF(OR(AM40=AM41,AM40=AM42,AM40=AM43,AM40=AM44,AM40=AM45,AM40=AM46,AM40=AM47,AM40=AM48,AM40=AM49,AM40=AM50,AM40=AM51,AM40=AM52,AM40=AM53,AM40=AM38,AM40=AM39),"=",""))</f>
        <v/>
      </c>
      <c r="AW40" s="179" t="e">
        <f>IF(OR(AK40=0,AG40=0,#REF!="B"),"",AK40)</f>
        <v>#REF!</v>
      </c>
      <c r="AX40" s="179" t="e">
        <f>IF(OR(AK40=0,AG40=0,#REF!="A"),"",AK40)</f>
        <v>#REF!</v>
      </c>
      <c r="AZ40" s="102" t="e">
        <f t="shared" si="30"/>
        <v>#REF!</v>
      </c>
      <c r="BA40" s="102" t="e">
        <f t="shared" si="30"/>
        <v>#REF!</v>
      </c>
      <c r="BB40" s="93"/>
      <c r="BC40" s="102" t="str">
        <f t="shared" si="31"/>
        <v/>
      </c>
      <c r="BD40" s="102" t="str">
        <f t="shared" si="31"/>
        <v/>
      </c>
      <c r="BE40" s="102" t="str">
        <f t="shared" si="31"/>
        <v/>
      </c>
      <c r="BF40" s="102" t="str">
        <f t="shared" si="31"/>
        <v/>
      </c>
      <c r="BG40" s="102" t="str">
        <f t="shared" si="31"/>
        <v/>
      </c>
      <c r="BH40" s="102" t="str">
        <f t="shared" si="31"/>
        <v/>
      </c>
      <c r="BI40" s="102" t="str">
        <f t="shared" si="31"/>
        <v/>
      </c>
      <c r="BJ40" s="102" t="str">
        <f t="shared" si="31"/>
        <v/>
      </c>
      <c r="BK40" s="102" t="str">
        <f t="shared" si="32"/>
        <v/>
      </c>
      <c r="BL40" s="102" t="str">
        <f t="shared" si="32"/>
        <v/>
      </c>
      <c r="BM40" s="102" t="str">
        <f t="shared" si="32"/>
        <v/>
      </c>
      <c r="BN40" s="102" t="str">
        <f t="shared" si="32"/>
        <v/>
      </c>
      <c r="BO40" s="102" t="str">
        <f t="shared" si="32"/>
        <v/>
      </c>
      <c r="BP40" s="102" t="str">
        <f t="shared" si="32"/>
        <v/>
      </c>
      <c r="BQ40" s="102" t="str">
        <f t="shared" si="32"/>
        <v/>
      </c>
      <c r="BR40" s="102" t="str">
        <f t="shared" si="32"/>
        <v/>
      </c>
    </row>
    <row r="41" spans="1:70" ht="15.95" hidden="1" customHeight="1" x14ac:dyDescent="0.3">
      <c r="B41" s="179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24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25"/>
        <v/>
      </c>
      <c r="AN41" s="101">
        <v>0</v>
      </c>
      <c r="AO41" s="179"/>
      <c r="AP41" s="179" t="str">
        <f t="shared" si="26"/>
        <v/>
      </c>
      <c r="AQ41" s="179" t="str">
        <f t="shared" si="27"/>
        <v/>
      </c>
      <c r="AR41" s="179" t="str">
        <f>IF(OR(AL41=0,AL41=""),"",IF(OR(AL41=AL42,AL41=AL43,AL41=AL44,AL41=AL45,AL41=AL46,AL41=AL47,AL41=AL48,AL41=AL49,AL41=AL50,AL41=AL51,AL41=AL52,AL41=AL53,AL41=AL38,AL41=AL39,AL41=AL40),"=",""))</f>
        <v/>
      </c>
      <c r="AS41" s="179"/>
      <c r="AT41" s="179" t="str">
        <f t="shared" si="28"/>
        <v/>
      </c>
      <c r="AU41" s="179" t="str">
        <f t="shared" si="29"/>
        <v/>
      </c>
      <c r="AV41" s="179" t="str">
        <f>IF(OR(AM41=0,AM41=""),"",IF(OR(AM41=AM42,AM41=AM43,AM41=AM44,AM41=AM45,AM41=AM46,AM41=AM47,AM41=AM48,AM41=AM49,AM41=AM50,AM41=AM51,AM41=AM52,AM41=AM53,AM41=AM38,AM41=AM39,AM41=AM40),"=",""))</f>
        <v/>
      </c>
      <c r="AW41" s="179" t="e">
        <f>IF(OR(AK41=0,AG41=0,#REF!="B"),"",AK41)</f>
        <v>#REF!</v>
      </c>
      <c r="AX41" s="179" t="e">
        <f>IF(OR(AK41=0,AG41=0,#REF!="A"),"",AK41)</f>
        <v>#REF!</v>
      </c>
      <c r="AZ41" s="102" t="e">
        <f t="shared" si="30"/>
        <v>#REF!</v>
      </c>
      <c r="BA41" s="102" t="e">
        <f t="shared" si="30"/>
        <v>#REF!</v>
      </c>
      <c r="BB41" s="93"/>
      <c r="BC41" s="102" t="str">
        <f t="shared" si="31"/>
        <v/>
      </c>
      <c r="BD41" s="102" t="str">
        <f t="shared" si="31"/>
        <v/>
      </c>
      <c r="BE41" s="102" t="str">
        <f t="shared" si="31"/>
        <v/>
      </c>
      <c r="BF41" s="102" t="str">
        <f t="shared" si="31"/>
        <v/>
      </c>
      <c r="BG41" s="102" t="str">
        <f t="shared" si="31"/>
        <v/>
      </c>
      <c r="BH41" s="102" t="str">
        <f t="shared" si="31"/>
        <v/>
      </c>
      <c r="BI41" s="102" t="str">
        <f t="shared" si="31"/>
        <v/>
      </c>
      <c r="BJ41" s="102" t="str">
        <f t="shared" si="31"/>
        <v/>
      </c>
      <c r="BK41" s="102" t="str">
        <f t="shared" si="32"/>
        <v/>
      </c>
      <c r="BL41" s="102" t="str">
        <f t="shared" si="32"/>
        <v/>
      </c>
      <c r="BM41" s="102" t="str">
        <f t="shared" si="32"/>
        <v/>
      </c>
      <c r="BN41" s="102" t="str">
        <f t="shared" si="32"/>
        <v/>
      </c>
      <c r="BO41" s="102" t="str">
        <f t="shared" si="32"/>
        <v/>
      </c>
      <c r="BP41" s="102" t="str">
        <f t="shared" si="32"/>
        <v/>
      </c>
      <c r="BQ41" s="102" t="str">
        <f t="shared" si="32"/>
        <v/>
      </c>
      <c r="BR41" s="102" t="str">
        <f t="shared" si="32"/>
        <v/>
      </c>
    </row>
    <row r="42" spans="1:70" ht="15.95" hidden="1" customHeight="1" x14ac:dyDescent="0.3">
      <c r="B42" s="179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24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25"/>
        <v/>
      </c>
      <c r="AN42" s="101">
        <v>0</v>
      </c>
      <c r="AO42" s="179"/>
      <c r="AP42" s="179" t="str">
        <f t="shared" si="26"/>
        <v/>
      </c>
      <c r="AQ42" s="179" t="str">
        <f t="shared" si="27"/>
        <v/>
      </c>
      <c r="AR42" s="179" t="str">
        <f>IF(OR(AL42=0,AL42=""),"",IF(OR(AL42=AL43,AL42=AL44,AL42=AL45,AL42=AL46,AL42=AL47,AL42=AL48,AL42=AL49,AL42=AL50,AL42=AL51,AL42=AL52,AL42=AL53,AL42=AL38,AL42=AL39,AL42=AL40,AL42=AL41),"=",""))</f>
        <v/>
      </c>
      <c r="AS42" s="179"/>
      <c r="AT42" s="179" t="str">
        <f t="shared" si="28"/>
        <v/>
      </c>
      <c r="AU42" s="179" t="str">
        <f t="shared" si="29"/>
        <v/>
      </c>
      <c r="AV42" s="179" t="str">
        <f>IF(OR(AM42=0,AM42=""),"",IF(OR(AM42=AM43,AM42=AM44,AM42=AM45,AM42=AM46,AM42=AM47,AM42=AM48,AM42=AM49,AM42=AM50,AM42=AM51,AM42=AM52,AM42=AM53,AM42=AM38,AM42=AM39,AM42=AM40,AM42=AM41),"=",""))</f>
        <v/>
      </c>
      <c r="AW42" s="179" t="e">
        <f>IF(OR(AK42=0,AG42=0,#REF!="B"),"",AK42)</f>
        <v>#REF!</v>
      </c>
      <c r="AX42" s="179" t="e">
        <f>IF(OR(AK42=0,AG42=0,#REF!="A"),"",AK42)</f>
        <v>#REF!</v>
      </c>
      <c r="AZ42" s="102" t="e">
        <f t="shared" si="30"/>
        <v>#REF!</v>
      </c>
      <c r="BA42" s="102" t="e">
        <f t="shared" si="30"/>
        <v>#REF!</v>
      </c>
      <c r="BB42" s="93"/>
      <c r="BC42" s="102" t="str">
        <f t="shared" si="31"/>
        <v/>
      </c>
      <c r="BD42" s="102" t="str">
        <f t="shared" si="31"/>
        <v/>
      </c>
      <c r="BE42" s="102" t="str">
        <f t="shared" si="31"/>
        <v/>
      </c>
      <c r="BF42" s="102" t="str">
        <f t="shared" si="31"/>
        <v/>
      </c>
      <c r="BG42" s="102" t="str">
        <f t="shared" si="31"/>
        <v/>
      </c>
      <c r="BH42" s="102" t="str">
        <f t="shared" si="31"/>
        <v/>
      </c>
      <c r="BI42" s="102" t="str">
        <f t="shared" si="31"/>
        <v/>
      </c>
      <c r="BJ42" s="102" t="str">
        <f t="shared" si="31"/>
        <v/>
      </c>
      <c r="BK42" s="102" t="str">
        <f t="shared" si="32"/>
        <v/>
      </c>
      <c r="BL42" s="102" t="str">
        <f t="shared" si="32"/>
        <v/>
      </c>
      <c r="BM42" s="102" t="str">
        <f t="shared" si="32"/>
        <v/>
      </c>
      <c r="BN42" s="102" t="str">
        <f t="shared" si="32"/>
        <v/>
      </c>
      <c r="BO42" s="102" t="str">
        <f t="shared" si="32"/>
        <v/>
      </c>
      <c r="BP42" s="102" t="str">
        <f t="shared" si="32"/>
        <v/>
      </c>
      <c r="BQ42" s="102" t="str">
        <f t="shared" si="32"/>
        <v/>
      </c>
      <c r="BR42" s="102" t="str">
        <f t="shared" si="32"/>
        <v/>
      </c>
    </row>
    <row r="43" spans="1:70" ht="15.95" hidden="1" customHeight="1" x14ac:dyDescent="0.3">
      <c r="B43" s="179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24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25"/>
        <v/>
      </c>
      <c r="AN43" s="101">
        <v>0</v>
      </c>
      <c r="AO43" s="179"/>
      <c r="AP43" s="179" t="str">
        <f t="shared" si="26"/>
        <v/>
      </c>
      <c r="AQ43" s="179" t="str">
        <f t="shared" si="27"/>
        <v/>
      </c>
      <c r="AR43" s="179" t="str">
        <f>IF(OR(AL43=0,AL43=""),"",IF(OR(AL43=AL44,AL43=AL45,AL43=AL46,AL43=AL47,AL43=AL48,AL43=AL49,AL43=AL50,AL43=AL51,AL43=AL52,AL43=AL53,AL43=AL38,AL43=AL39,AL43=AL40,AL43=AL41,AL43=AL42),"=",""))</f>
        <v/>
      </c>
      <c r="AS43" s="179"/>
      <c r="AT43" s="179" t="str">
        <f t="shared" si="28"/>
        <v/>
      </c>
      <c r="AU43" s="179" t="str">
        <f t="shared" si="29"/>
        <v/>
      </c>
      <c r="AV43" s="179" t="str">
        <f>IF(OR(AM43=0,AM43=""),"",IF(OR(AM43=AM44,AM43=AM45,AM43=AM46,AM43=AM47,AM43=AM48,AM43=AM49,AM43=AM50,AM43=AM51,AM43=AM52,AM43=AM53,AM43=AM38,AM43=AM39,AM43=AM40,AM43=AM41,AM43=AM42),"=",""))</f>
        <v/>
      </c>
      <c r="AW43" s="179" t="e">
        <f>IF(OR(AK43=0,AG43=0,#REF!="B"),"",AK43)</f>
        <v>#REF!</v>
      </c>
      <c r="AX43" s="179" t="e">
        <f>IF(OR(AK43=0,AG43=0,#REF!="A"),"",AK43)</f>
        <v>#REF!</v>
      </c>
      <c r="AZ43" s="102" t="e">
        <f t="shared" si="30"/>
        <v>#REF!</v>
      </c>
      <c r="BA43" s="102" t="e">
        <f t="shared" si="30"/>
        <v>#REF!</v>
      </c>
      <c r="BB43" s="93"/>
      <c r="BC43" s="102" t="str">
        <f t="shared" si="31"/>
        <v/>
      </c>
      <c r="BD43" s="102" t="str">
        <f t="shared" si="31"/>
        <v/>
      </c>
      <c r="BE43" s="102" t="str">
        <f t="shared" si="31"/>
        <v/>
      </c>
      <c r="BF43" s="102" t="str">
        <f t="shared" si="31"/>
        <v/>
      </c>
      <c r="BG43" s="102" t="str">
        <f t="shared" si="31"/>
        <v/>
      </c>
      <c r="BH43" s="102" t="str">
        <f t="shared" si="31"/>
        <v/>
      </c>
      <c r="BI43" s="102" t="str">
        <f t="shared" si="31"/>
        <v/>
      </c>
      <c r="BJ43" s="102" t="str">
        <f t="shared" si="31"/>
        <v/>
      </c>
      <c r="BK43" s="102" t="str">
        <f t="shared" si="32"/>
        <v/>
      </c>
      <c r="BL43" s="102" t="str">
        <f t="shared" si="32"/>
        <v/>
      </c>
      <c r="BM43" s="102" t="str">
        <f t="shared" si="32"/>
        <v/>
      </c>
      <c r="BN43" s="102" t="str">
        <f t="shared" si="32"/>
        <v/>
      </c>
      <c r="BO43" s="102" t="str">
        <f t="shared" si="32"/>
        <v/>
      </c>
      <c r="BP43" s="102" t="str">
        <f t="shared" si="32"/>
        <v/>
      </c>
      <c r="BQ43" s="102" t="str">
        <f t="shared" si="32"/>
        <v/>
      </c>
      <c r="BR43" s="102" t="str">
        <f t="shared" si="32"/>
        <v/>
      </c>
    </row>
    <row r="44" spans="1:70" ht="15.95" hidden="1" customHeight="1" x14ac:dyDescent="0.3">
      <c r="B44" s="179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24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25"/>
        <v/>
      </c>
      <c r="AN44" s="101">
        <v>0</v>
      </c>
      <c r="AO44" s="179"/>
      <c r="AP44" s="179" t="str">
        <f t="shared" si="26"/>
        <v/>
      </c>
      <c r="AQ44" s="179" t="str">
        <f t="shared" si="27"/>
        <v/>
      </c>
      <c r="AR44" s="179" t="str">
        <f>IF(OR(AL44=0,AL44=""),"",IF(OR(AL44=AL45,AL44=AL46,AL44=AL47,AL44=AL48,AL44=AL49,AL44=AL50,AL44=AL51,AL44=AL52,AL44=AL53,AL44=AL38,AL44=AL39,AL44=AL40,AL44=AL41,AL44=AL42,AL44=AL43),"=",""))</f>
        <v/>
      </c>
      <c r="AS44" s="179"/>
      <c r="AT44" s="179" t="str">
        <f t="shared" si="28"/>
        <v/>
      </c>
      <c r="AU44" s="179" t="str">
        <f t="shared" si="29"/>
        <v/>
      </c>
      <c r="AV44" s="179" t="str">
        <f>IF(OR(AM44=0,AM44=""),"",IF(OR(AM44=AM45,AM44=AM46,AM44=AM47,AM44=AM48,AM44=AM49,AM44=AM50,AM44=AM51,AM44=AM52,AM44=AM53,AM44=AM38,AM44=AM39,AM44=AM40,AM44=AM41,AM44=AM42,AM44=AM43),"=",""))</f>
        <v/>
      </c>
      <c r="AW44" s="179" t="e">
        <f>IF(OR(AK44=0,AG44=0,#REF!="B"),"",AK44)</f>
        <v>#REF!</v>
      </c>
      <c r="AX44" s="179" t="e">
        <f>IF(OR(AK44=0,AG44=0,#REF!="A"),"",AK44)</f>
        <v>#REF!</v>
      </c>
      <c r="AZ44" s="102" t="e">
        <f t="shared" si="30"/>
        <v>#REF!</v>
      </c>
      <c r="BA44" s="102" t="e">
        <f t="shared" si="30"/>
        <v>#REF!</v>
      </c>
      <c r="BB44" s="93"/>
      <c r="BC44" s="102" t="str">
        <f t="shared" si="31"/>
        <v/>
      </c>
      <c r="BD44" s="102" t="str">
        <f t="shared" si="31"/>
        <v/>
      </c>
      <c r="BE44" s="102" t="str">
        <f t="shared" si="31"/>
        <v/>
      </c>
      <c r="BF44" s="102" t="str">
        <f t="shared" si="31"/>
        <v/>
      </c>
      <c r="BG44" s="102" t="str">
        <f t="shared" si="31"/>
        <v/>
      </c>
      <c r="BH44" s="102" t="str">
        <f t="shared" si="31"/>
        <v/>
      </c>
      <c r="BI44" s="102" t="str">
        <f t="shared" si="31"/>
        <v/>
      </c>
      <c r="BJ44" s="102" t="str">
        <f t="shared" si="31"/>
        <v/>
      </c>
      <c r="BK44" s="102" t="str">
        <f t="shared" si="32"/>
        <v/>
      </c>
      <c r="BL44" s="102" t="str">
        <f t="shared" si="32"/>
        <v/>
      </c>
      <c r="BM44" s="102" t="str">
        <f t="shared" si="32"/>
        <v/>
      </c>
      <c r="BN44" s="102" t="str">
        <f t="shared" si="32"/>
        <v/>
      </c>
      <c r="BO44" s="102" t="str">
        <f t="shared" si="32"/>
        <v/>
      </c>
      <c r="BP44" s="102" t="str">
        <f t="shared" si="32"/>
        <v/>
      </c>
      <c r="BQ44" s="102" t="str">
        <f t="shared" si="32"/>
        <v/>
      </c>
      <c r="BR44" s="102" t="str">
        <f t="shared" si="32"/>
        <v/>
      </c>
    </row>
    <row r="45" spans="1:70" ht="15.95" hidden="1" customHeight="1" x14ac:dyDescent="0.3">
      <c r="B45" s="179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24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25"/>
        <v/>
      </c>
      <c r="AN45" s="101">
        <v>0</v>
      </c>
      <c r="AO45" s="179"/>
      <c r="AP45" s="179" t="str">
        <f t="shared" si="26"/>
        <v/>
      </c>
      <c r="AQ45" s="179" t="str">
        <f t="shared" si="27"/>
        <v/>
      </c>
      <c r="AR45" s="179" t="str">
        <f>IF(OR(AL45=0,AL45=""),"",IF(OR(AL45=AL46,AL45=AL47,AL45=AL48,AL45=AL49,AL45=AL50,AL45=AL51,AL45=AL52,AL45=AL53,AL45=AL38,AL45=AL39,AL45=AL40,AL45=AL41,AL45=AL42,AL45=AL43,AL45=AL44),"=",""))</f>
        <v/>
      </c>
      <c r="AS45" s="179"/>
      <c r="AT45" s="179" t="str">
        <f t="shared" si="28"/>
        <v/>
      </c>
      <c r="AU45" s="179" t="str">
        <f t="shared" si="29"/>
        <v/>
      </c>
      <c r="AV45" s="179" t="str">
        <f>IF(OR(AM45=0,AM45=""),"",IF(OR(AM45=AM46,AM45=AM47,AM45=AM48,AM45=AM49,AM45=AM50,AM45=AM51,AM45=AM52,AM45=AM53,AM45=AM38,AM45=AM39,AM45=AM40,AM45=AM41,AM45=AM42,AM45=AM43,AM45=AM44),"=",""))</f>
        <v/>
      </c>
      <c r="AW45" s="179" t="e">
        <f>IF(OR(AK45=0,AG45=0,#REF!="B"),"",AK45)</f>
        <v>#REF!</v>
      </c>
      <c r="AX45" s="179" t="e">
        <f>IF(OR(AK45=0,AG45=0,#REF!="A"),"",AK45)</f>
        <v>#REF!</v>
      </c>
      <c r="AZ45" s="102" t="e">
        <f t="shared" si="30"/>
        <v>#REF!</v>
      </c>
      <c r="BA45" s="102" t="e">
        <f t="shared" si="30"/>
        <v>#REF!</v>
      </c>
      <c r="BB45" s="93"/>
      <c r="BC45" s="102" t="str">
        <f t="shared" si="31"/>
        <v/>
      </c>
      <c r="BD45" s="102" t="str">
        <f t="shared" si="31"/>
        <v/>
      </c>
      <c r="BE45" s="102" t="str">
        <f t="shared" si="31"/>
        <v/>
      </c>
      <c r="BF45" s="102" t="str">
        <f t="shared" si="31"/>
        <v/>
      </c>
      <c r="BG45" s="102" t="str">
        <f t="shared" si="31"/>
        <v/>
      </c>
      <c r="BH45" s="102" t="str">
        <f t="shared" si="31"/>
        <v/>
      </c>
      <c r="BI45" s="102" t="str">
        <f t="shared" si="31"/>
        <v/>
      </c>
      <c r="BJ45" s="102" t="str">
        <f t="shared" si="31"/>
        <v/>
      </c>
      <c r="BK45" s="102" t="str">
        <f t="shared" si="32"/>
        <v/>
      </c>
      <c r="BL45" s="102" t="str">
        <f t="shared" si="32"/>
        <v/>
      </c>
      <c r="BM45" s="102" t="str">
        <f t="shared" si="32"/>
        <v/>
      </c>
      <c r="BN45" s="102" t="str">
        <f t="shared" si="32"/>
        <v/>
      </c>
      <c r="BO45" s="102" t="str">
        <f t="shared" si="32"/>
        <v/>
      </c>
      <c r="BP45" s="102" t="str">
        <f t="shared" si="32"/>
        <v/>
      </c>
      <c r="BQ45" s="102" t="str">
        <f t="shared" si="32"/>
        <v/>
      </c>
      <c r="BR45" s="102" t="str">
        <f t="shared" si="32"/>
        <v/>
      </c>
    </row>
    <row r="46" spans="1:70" ht="15.95" hidden="1" customHeight="1" x14ac:dyDescent="0.3">
      <c r="B46" s="179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24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33">IF(OR($F46=0,$F46=""),"",VLOOKUP($F46,u17mhj,6,FALSE))</f>
        <v/>
      </c>
      <c r="AM46" s="100" t="str">
        <f t="shared" si="25"/>
        <v/>
      </c>
      <c r="AN46" s="101">
        <v>0</v>
      </c>
      <c r="AO46" s="179"/>
      <c r="AP46" s="179" t="str">
        <f t="shared" si="26"/>
        <v/>
      </c>
      <c r="AQ46" s="179" t="str">
        <f t="shared" si="27"/>
        <v/>
      </c>
      <c r="AR46" s="179" t="str">
        <f>IF(OR(AL46=0,AL46=""),"",IF(OR(AL46=AL47,AL46=AL48,AL46=AL49,AL46=AL50,AL46=AL51,AL46=AL52,AL46=AL53,AL46=AL38,AL46=AL39,AL46=AL40,AL46=AL41,AL46=AL42,AL46=AL43,AL46=AL44,AL46=AL45),"=",""))</f>
        <v/>
      </c>
      <c r="AS46" s="179"/>
      <c r="AT46" s="179" t="str">
        <f t="shared" si="28"/>
        <v/>
      </c>
      <c r="AU46" s="179" t="str">
        <f t="shared" si="29"/>
        <v/>
      </c>
      <c r="AV46" s="179" t="str">
        <f>IF(OR(AM46=0,AM46=""),"",IF(OR(AM46=AM47,AM46=AM48,AM46=AM49,AM46=AM50,AM46=AM51,AM46=AM52,AM46=AM53,AM46=AM38,AM46=AM39,AM46=AM40,AM46=AM41,AM46=AM42,AM46=AM43,AM46=AM44,AM46=AM45),"=",""))</f>
        <v/>
      </c>
      <c r="AW46" s="179" t="e">
        <f>IF(OR(AK46=0,AG46=0,#REF!="B"),"",AK46)</f>
        <v>#REF!</v>
      </c>
      <c r="AX46" s="179" t="e">
        <f>IF(OR(AK46=0,AG46=0,#REF!="A"),"",AK46)</f>
        <v>#REF!</v>
      </c>
      <c r="AZ46" s="102" t="e">
        <f t="shared" si="30"/>
        <v>#REF!</v>
      </c>
      <c r="BA46" s="102" t="e">
        <f t="shared" si="30"/>
        <v>#REF!</v>
      </c>
      <c r="BB46" s="93"/>
      <c r="BC46" s="102" t="str">
        <f t="shared" si="31"/>
        <v/>
      </c>
      <c r="BD46" s="102" t="str">
        <f t="shared" si="31"/>
        <v/>
      </c>
      <c r="BE46" s="102" t="str">
        <f t="shared" si="31"/>
        <v/>
      </c>
      <c r="BF46" s="102" t="str">
        <f t="shared" si="31"/>
        <v/>
      </c>
      <c r="BG46" s="102" t="str">
        <f t="shared" si="31"/>
        <v/>
      </c>
      <c r="BH46" s="102" t="str">
        <f t="shared" si="31"/>
        <v/>
      </c>
      <c r="BI46" s="102" t="str">
        <f t="shared" si="31"/>
        <v/>
      </c>
      <c r="BJ46" s="102" t="str">
        <f t="shared" si="31"/>
        <v/>
      </c>
      <c r="BK46" s="102" t="str">
        <f t="shared" si="32"/>
        <v/>
      </c>
      <c r="BL46" s="102" t="str">
        <f t="shared" si="32"/>
        <v/>
      </c>
      <c r="BM46" s="102" t="str">
        <f t="shared" si="32"/>
        <v/>
      </c>
      <c r="BN46" s="102" t="str">
        <f t="shared" si="32"/>
        <v/>
      </c>
      <c r="BO46" s="102" t="str">
        <f t="shared" si="32"/>
        <v/>
      </c>
      <c r="BP46" s="102" t="str">
        <f t="shared" si="32"/>
        <v/>
      </c>
      <c r="BQ46" s="102" t="str">
        <f t="shared" si="32"/>
        <v/>
      </c>
      <c r="BR46" s="102" t="str">
        <f t="shared" si="32"/>
        <v/>
      </c>
    </row>
    <row r="47" spans="1:70" ht="15.95" hidden="1" customHeight="1" x14ac:dyDescent="0.3">
      <c r="B47" s="179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24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33"/>
        <v/>
      </c>
      <c r="AM47" s="100" t="str">
        <f t="shared" si="25"/>
        <v/>
      </c>
      <c r="AN47" s="101">
        <v>0</v>
      </c>
      <c r="AO47" s="179"/>
      <c r="AP47" s="179" t="str">
        <f t="shared" si="26"/>
        <v/>
      </c>
      <c r="AQ47" s="179" t="str">
        <f t="shared" si="27"/>
        <v/>
      </c>
      <c r="AR47" s="179" t="str">
        <f>IF(OR(AL47=0,AL47=""),"",IF(OR(AL47=AL48,AL47=AL49,AL47=AL50,AL47=AL51,AL47=AL52,AL47=AL53,AL47=AL38,AL47=AL39,AL47=AL40,AL47=AL41,AL47=AL42,AL47=AL43,AL47=AL44,AL47=AL45,AL47=AL46),"=",""))</f>
        <v/>
      </c>
      <c r="AS47" s="179"/>
      <c r="AT47" s="179" t="str">
        <f t="shared" si="28"/>
        <v/>
      </c>
      <c r="AU47" s="179" t="str">
        <f t="shared" si="29"/>
        <v/>
      </c>
      <c r="AV47" s="179" t="str">
        <f>IF(OR(AM47=0,AM47=""),"",IF(OR(AM47=AM48,AM47=AM49,AM47=AM50,AM47=AM51,AM47=AM52,AM47=AM53,AM47=AM38,AM47=AM39,AM47=AM40,AM47=AM41,AM47=AM42,AM47=AM43,AM47=AM44,AM47=AM45,AM47=AM46),"=",""))</f>
        <v/>
      </c>
      <c r="AW47" s="179" t="e">
        <f>IF(OR(AK47=0,AG47=0,#REF!="B"),"",AK47)</f>
        <v>#REF!</v>
      </c>
      <c r="AX47" s="179" t="e">
        <f>IF(OR(AK47=0,AG47=0,#REF!="A"),"",AK47)</f>
        <v>#REF!</v>
      </c>
      <c r="AZ47" s="102" t="e">
        <f t="shared" si="30"/>
        <v>#REF!</v>
      </c>
      <c r="BA47" s="102" t="e">
        <f t="shared" si="30"/>
        <v>#REF!</v>
      </c>
      <c r="BB47" s="93"/>
      <c r="BC47" s="102" t="str">
        <f t="shared" si="31"/>
        <v/>
      </c>
      <c r="BD47" s="102" t="str">
        <f t="shared" si="31"/>
        <v/>
      </c>
      <c r="BE47" s="102" t="str">
        <f t="shared" si="31"/>
        <v/>
      </c>
      <c r="BF47" s="102" t="str">
        <f t="shared" si="31"/>
        <v/>
      </c>
      <c r="BG47" s="102" t="str">
        <f t="shared" si="31"/>
        <v/>
      </c>
      <c r="BH47" s="102" t="str">
        <f t="shared" si="31"/>
        <v/>
      </c>
      <c r="BI47" s="102" t="str">
        <f t="shared" si="31"/>
        <v/>
      </c>
      <c r="BJ47" s="102" t="str">
        <f t="shared" si="31"/>
        <v/>
      </c>
      <c r="BK47" s="102" t="str">
        <f t="shared" si="32"/>
        <v/>
      </c>
      <c r="BL47" s="102" t="str">
        <f t="shared" si="32"/>
        <v/>
      </c>
      <c r="BM47" s="102" t="str">
        <f t="shared" si="32"/>
        <v/>
      </c>
      <c r="BN47" s="102" t="str">
        <f t="shared" si="32"/>
        <v/>
      </c>
      <c r="BO47" s="102" t="str">
        <f t="shared" si="32"/>
        <v/>
      </c>
      <c r="BP47" s="102" t="str">
        <f t="shared" si="32"/>
        <v/>
      </c>
      <c r="BQ47" s="102" t="str">
        <f t="shared" si="32"/>
        <v/>
      </c>
      <c r="BR47" s="102" t="str">
        <f t="shared" si="32"/>
        <v/>
      </c>
    </row>
    <row r="48" spans="1:70" ht="15.95" hidden="1" customHeight="1" x14ac:dyDescent="0.3">
      <c r="B48" s="179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24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33"/>
        <v/>
      </c>
      <c r="AM48" s="100" t="str">
        <f t="shared" si="25"/>
        <v/>
      </c>
      <c r="AN48" s="101">
        <v>0</v>
      </c>
      <c r="AO48" s="179"/>
      <c r="AP48" s="179" t="str">
        <f t="shared" si="26"/>
        <v/>
      </c>
      <c r="AQ48" s="179" t="str">
        <f t="shared" si="27"/>
        <v/>
      </c>
      <c r="AR48" s="179" t="str">
        <f>IF(OR(AL48=0,AL48=""),"",IF(OR(AL48=AL49,AL48=AL50,AL48=AL51,AL48=AL52,AL48=AL53,AL48=AL38,AL48=AL39,AL48=AL40,AL48=AL41,AL48=AL42,AL48=AL43,AL48=AL44,AL48=AL45,AL48=AL46,AL48=AL47),"=",""))</f>
        <v/>
      </c>
      <c r="AS48" s="179"/>
      <c r="AT48" s="179" t="str">
        <f t="shared" si="28"/>
        <v/>
      </c>
      <c r="AU48" s="179" t="str">
        <f t="shared" si="29"/>
        <v/>
      </c>
      <c r="AV48" s="179" t="str">
        <f>IF(OR(AM48=0,AM48=""),"",IF(OR(AM48=AM49,AM48=AM50,AM48=AM51,AM48=AM52,AM48=AM53,AM48=AM38,AM48=AM39,AM48=AM40,AM48=AM41,AM48=AM42,AM48=AM43,AM48=AM44,AM48=AM45,AM48=AM46,AM48=AM47),"=",""))</f>
        <v/>
      </c>
      <c r="AW48" s="179" t="e">
        <f>IF(OR(AK48=0,AG48=0,#REF!="B"),"",AK48)</f>
        <v>#REF!</v>
      </c>
      <c r="AX48" s="179" t="e">
        <f>IF(OR(AK48=0,AG48=0,#REF!="A"),"",AK48)</f>
        <v>#REF!</v>
      </c>
      <c r="AZ48" s="102" t="e">
        <f t="shared" si="30"/>
        <v>#REF!</v>
      </c>
      <c r="BA48" s="102" t="e">
        <f t="shared" si="30"/>
        <v>#REF!</v>
      </c>
      <c r="BB48" s="93"/>
      <c r="BC48" s="102" t="str">
        <f t="shared" si="31"/>
        <v/>
      </c>
      <c r="BD48" s="102" t="str">
        <f t="shared" si="31"/>
        <v/>
      </c>
      <c r="BE48" s="102" t="str">
        <f t="shared" si="31"/>
        <v/>
      </c>
      <c r="BF48" s="102" t="str">
        <f t="shared" si="31"/>
        <v/>
      </c>
      <c r="BG48" s="102" t="str">
        <f t="shared" si="31"/>
        <v/>
      </c>
      <c r="BH48" s="102" t="str">
        <f t="shared" si="31"/>
        <v/>
      </c>
      <c r="BI48" s="102" t="str">
        <f t="shared" si="31"/>
        <v/>
      </c>
      <c r="BJ48" s="102" t="str">
        <f t="shared" si="31"/>
        <v/>
      </c>
      <c r="BK48" s="102" t="str">
        <f t="shared" si="32"/>
        <v/>
      </c>
      <c r="BL48" s="102" t="str">
        <f t="shared" si="32"/>
        <v/>
      </c>
      <c r="BM48" s="102" t="str">
        <f t="shared" si="32"/>
        <v/>
      </c>
      <c r="BN48" s="102" t="str">
        <f t="shared" si="32"/>
        <v/>
      </c>
      <c r="BO48" s="102" t="str">
        <f t="shared" si="32"/>
        <v/>
      </c>
      <c r="BP48" s="102" t="str">
        <f t="shared" si="32"/>
        <v/>
      </c>
      <c r="BQ48" s="102" t="str">
        <f t="shared" si="32"/>
        <v/>
      </c>
      <c r="BR48" s="102" t="str">
        <f t="shared" si="32"/>
        <v/>
      </c>
    </row>
    <row r="49" spans="2:70" ht="15.95" hidden="1" customHeight="1" x14ac:dyDescent="0.3">
      <c r="B49" s="179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24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33"/>
        <v/>
      </c>
      <c r="AM49" s="100" t="str">
        <f t="shared" si="25"/>
        <v/>
      </c>
      <c r="AN49" s="101">
        <v>0</v>
      </c>
      <c r="AO49" s="179"/>
      <c r="AP49" s="179" t="str">
        <f t="shared" si="26"/>
        <v/>
      </c>
      <c r="AQ49" s="179" t="str">
        <f t="shared" si="27"/>
        <v/>
      </c>
      <c r="AR49" s="179" t="str">
        <f>IF(OR(AL49=0,AL49=""),"",IF(OR(AL49=AL50,AL49=AL51,AL49=AL52,AL49=AL53,AL49=AL38,AL49=AL39,AL49=AL40,AL49=AL41,AL49=AL42,AL49=AL43,AL49=AL44,AL49=AL45,AL49=AL46,AL49=AL47,AL49=AL48),"=",""))</f>
        <v/>
      </c>
      <c r="AS49" s="179"/>
      <c r="AT49" s="179" t="str">
        <f t="shared" si="28"/>
        <v/>
      </c>
      <c r="AU49" s="179" t="str">
        <f t="shared" si="29"/>
        <v/>
      </c>
      <c r="AV49" s="179" t="str">
        <f>IF(OR(AM49=0,AM49=""),"",IF(OR(AM49=AM50,AM49=AM51,AM49=AM52,AM49=AM53,AM49=AM38,AM49=AM39,AM49=AM40,AM49=AM41,AM49=AM42,AM49=AM43,AM49=AM44,AM49=AM45,AM49=AM46,AM49=AM47,AM49=AM48),"=",""))</f>
        <v/>
      </c>
      <c r="AW49" s="179" t="e">
        <f>IF(OR(AK49=0,AG49=0,#REF!="B"),"",AK49)</f>
        <v>#REF!</v>
      </c>
      <c r="AX49" s="179" t="e">
        <f>IF(OR(AK49=0,AG49=0,#REF!="A"),"",AK49)</f>
        <v>#REF!</v>
      </c>
      <c r="AZ49" s="102" t="e">
        <f t="shared" si="30"/>
        <v>#REF!</v>
      </c>
      <c r="BA49" s="102" t="e">
        <f t="shared" si="30"/>
        <v>#REF!</v>
      </c>
      <c r="BB49" s="93"/>
      <c r="BC49" s="102" t="str">
        <f t="shared" si="31"/>
        <v/>
      </c>
      <c r="BD49" s="102" t="str">
        <f t="shared" si="31"/>
        <v/>
      </c>
      <c r="BE49" s="102" t="str">
        <f t="shared" si="31"/>
        <v/>
      </c>
      <c r="BF49" s="102" t="str">
        <f t="shared" si="31"/>
        <v/>
      </c>
      <c r="BG49" s="102" t="str">
        <f t="shared" si="31"/>
        <v/>
      </c>
      <c r="BH49" s="102" t="str">
        <f t="shared" si="31"/>
        <v/>
      </c>
      <c r="BI49" s="102" t="str">
        <f t="shared" si="31"/>
        <v/>
      </c>
      <c r="BJ49" s="102" t="str">
        <f t="shared" si="31"/>
        <v/>
      </c>
      <c r="BK49" s="102" t="str">
        <f t="shared" si="32"/>
        <v/>
      </c>
      <c r="BL49" s="102" t="str">
        <f t="shared" si="32"/>
        <v/>
      </c>
      <c r="BM49" s="102" t="str">
        <f t="shared" si="32"/>
        <v/>
      </c>
      <c r="BN49" s="102" t="str">
        <f t="shared" si="32"/>
        <v/>
      </c>
      <c r="BO49" s="102" t="str">
        <f t="shared" si="32"/>
        <v/>
      </c>
      <c r="BP49" s="102" t="str">
        <f t="shared" si="32"/>
        <v/>
      </c>
      <c r="BQ49" s="102" t="str">
        <f t="shared" si="32"/>
        <v/>
      </c>
      <c r="BR49" s="102" t="str">
        <f t="shared" si="32"/>
        <v/>
      </c>
    </row>
    <row r="50" spans="2:70" ht="15.95" hidden="1" customHeight="1" x14ac:dyDescent="0.3">
      <c r="B50" s="179"/>
      <c r="C50" s="86"/>
      <c r="D50" s="86"/>
      <c r="E50" s="97">
        <v>29</v>
      </c>
      <c r="F50" s="123"/>
      <c r="G50" s="136" t="str">
        <f t="shared" ref="G50:G53" si="34">IF(OR($F50=0,$F50="",ISERROR(VLOOKUP($F50,competitors,5,FALSE))=TRUE),"",VLOOKUP($F50,competitors,5,FALSE))</f>
        <v/>
      </c>
      <c r="H50" s="136" t="str">
        <f t="shared" si="24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33"/>
        <v/>
      </c>
      <c r="AM50" s="100" t="str">
        <f t="shared" si="25"/>
        <v/>
      </c>
      <c r="AN50" s="101">
        <v>0</v>
      </c>
      <c r="AO50" s="179"/>
      <c r="AP50" s="179" t="str">
        <f t="shared" si="26"/>
        <v/>
      </c>
      <c r="AQ50" s="179" t="str">
        <f t="shared" si="27"/>
        <v/>
      </c>
      <c r="AR50" s="179" t="str">
        <f>IF(OR(AL50=0,AL50=""),"",IF(OR(AL50=AL51,AL50=AL52,AL50=AL53,AL50=AL38,AL50=AL39,AL50=AL40,AL50=AL41,AL50=AL42,AL50=AL43,AL50=AL44,AL50=AL45,AL50=AL46,AL50=AL47,AL50=AL48,AL50=AL49),"=",""))</f>
        <v/>
      </c>
      <c r="AS50" s="179"/>
      <c r="AT50" s="179" t="str">
        <f t="shared" si="28"/>
        <v/>
      </c>
      <c r="AU50" s="179" t="str">
        <f t="shared" si="29"/>
        <v/>
      </c>
      <c r="AV50" s="179" t="str">
        <f>IF(OR(AM50=0,AM50=""),"",IF(OR(AM50=AM51,AM50=AM52,AM50=AM53,AM50=AM38,AM50=AM39,AM50=AM40,AM50=AM41,AM50=AM42,AM50=AM43,AM50=AM44,AM50=AM45,AM50=AM46,AM50=AM47,AM50=AM48,AM50=AM49),"=",""))</f>
        <v/>
      </c>
      <c r="AW50" s="179" t="e">
        <f>IF(OR(AK50=0,AG50=0,#REF!="B"),"",AK50)</f>
        <v>#REF!</v>
      </c>
      <c r="AX50" s="179" t="e">
        <f>IF(OR(AK50=0,AG50=0,#REF!="A"),"",AK50)</f>
        <v>#REF!</v>
      </c>
      <c r="AZ50" s="102" t="e">
        <f t="shared" si="30"/>
        <v>#REF!</v>
      </c>
      <c r="BA50" s="102" t="e">
        <f t="shared" si="30"/>
        <v>#REF!</v>
      </c>
      <c r="BB50" s="93"/>
      <c r="BC50" s="102" t="str">
        <f t="shared" si="31"/>
        <v/>
      </c>
      <c r="BD50" s="102" t="str">
        <f t="shared" si="31"/>
        <v/>
      </c>
      <c r="BE50" s="102" t="str">
        <f t="shared" si="31"/>
        <v/>
      </c>
      <c r="BF50" s="102" t="str">
        <f t="shared" si="31"/>
        <v/>
      </c>
      <c r="BG50" s="102" t="str">
        <f t="shared" si="31"/>
        <v/>
      </c>
      <c r="BH50" s="102" t="str">
        <f t="shared" si="31"/>
        <v/>
      </c>
      <c r="BI50" s="102" t="str">
        <f t="shared" si="31"/>
        <v/>
      </c>
      <c r="BJ50" s="102" t="str">
        <f t="shared" si="31"/>
        <v/>
      </c>
      <c r="BK50" s="102" t="str">
        <f t="shared" si="32"/>
        <v/>
      </c>
      <c r="BL50" s="102" t="str">
        <f t="shared" si="32"/>
        <v/>
      </c>
      <c r="BM50" s="102" t="str">
        <f t="shared" si="32"/>
        <v/>
      </c>
      <c r="BN50" s="102" t="str">
        <f t="shared" si="32"/>
        <v/>
      </c>
      <c r="BO50" s="102" t="str">
        <f t="shared" si="32"/>
        <v/>
      </c>
      <c r="BP50" s="102" t="str">
        <f t="shared" si="32"/>
        <v/>
      </c>
      <c r="BQ50" s="102" t="str">
        <f t="shared" si="32"/>
        <v/>
      </c>
      <c r="BR50" s="102" t="str">
        <f t="shared" si="32"/>
        <v/>
      </c>
    </row>
    <row r="51" spans="2:70" ht="15.95" hidden="1" customHeight="1" x14ac:dyDescent="0.3">
      <c r="B51" s="179"/>
      <c r="C51" s="86"/>
      <c r="D51" s="86"/>
      <c r="E51" s="88">
        <v>30</v>
      </c>
      <c r="F51" s="123"/>
      <c r="G51" s="136" t="str">
        <f t="shared" si="34"/>
        <v/>
      </c>
      <c r="H51" s="136" t="str">
        <f t="shared" si="24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33"/>
        <v/>
      </c>
      <c r="AM51" s="100" t="str">
        <f t="shared" si="25"/>
        <v/>
      </c>
      <c r="AN51" s="101">
        <v>0</v>
      </c>
      <c r="AO51" s="179"/>
      <c r="AP51" s="179" t="str">
        <f t="shared" si="26"/>
        <v/>
      </c>
      <c r="AQ51" s="179" t="str">
        <f t="shared" si="27"/>
        <v/>
      </c>
      <c r="AR51" s="179" t="str">
        <f>IF(OR(AL51=0,AL51=""),"",IF(OR(AL51=AL52,AL51=AL53,AL51=AL38,AL51=AL39,AL51=AL40,AL51=AL41,AL51=AL42,AL51=AL43,AL51=AL44,AL51=AL45,AL51=AL46,AL51=AL47,AL51=AL48,AL51=AL49,AL51=AL50),"=",""))</f>
        <v/>
      </c>
      <c r="AS51" s="179"/>
      <c r="AT51" s="179" t="str">
        <f t="shared" si="28"/>
        <v/>
      </c>
      <c r="AU51" s="179" t="str">
        <f t="shared" si="29"/>
        <v/>
      </c>
      <c r="AV51" s="179" t="str">
        <f>IF(OR(AM51=0,AM51=""),"",IF(OR(AM51=AM52,AM51=AM53,AM51=AM38,AM51=AM39,AM51=AM40,AM51=AM41,AM51=AM42,AM51=AM43,AM51=AM44,AM51=AM45,AM51=AM46,AM51=AM47,AM51=AM48,AM51=AM49,AM51=AM50),"=",""))</f>
        <v/>
      </c>
      <c r="AW51" s="179" t="e">
        <f>IF(OR(AK51=0,AG51=0,#REF!="B"),"",AK51)</f>
        <v>#REF!</v>
      </c>
      <c r="AX51" s="179" t="e">
        <f>IF(OR(AK51=0,AG51=0,#REF!="A"),"",AK51)</f>
        <v>#REF!</v>
      </c>
      <c r="AZ51" s="102" t="e">
        <f t="shared" si="30"/>
        <v>#REF!</v>
      </c>
      <c r="BA51" s="102" t="e">
        <f t="shared" si="30"/>
        <v>#REF!</v>
      </c>
      <c r="BB51" s="93"/>
      <c r="BC51" s="102" t="str">
        <f t="shared" si="31"/>
        <v/>
      </c>
      <c r="BD51" s="102" t="str">
        <f t="shared" si="31"/>
        <v/>
      </c>
      <c r="BE51" s="102" t="str">
        <f t="shared" si="31"/>
        <v/>
      </c>
      <c r="BF51" s="102" t="str">
        <f t="shared" si="31"/>
        <v/>
      </c>
      <c r="BG51" s="102" t="str">
        <f t="shared" si="31"/>
        <v/>
      </c>
      <c r="BH51" s="102" t="str">
        <f t="shared" si="31"/>
        <v/>
      </c>
      <c r="BI51" s="102" t="str">
        <f t="shared" si="31"/>
        <v/>
      </c>
      <c r="BJ51" s="102" t="str">
        <f t="shared" si="31"/>
        <v/>
      </c>
      <c r="BK51" s="102" t="str">
        <f t="shared" si="32"/>
        <v/>
      </c>
      <c r="BL51" s="102" t="str">
        <f t="shared" si="32"/>
        <v/>
      </c>
      <c r="BM51" s="102" t="str">
        <f t="shared" si="32"/>
        <v/>
      </c>
      <c r="BN51" s="102" t="str">
        <f t="shared" si="32"/>
        <v/>
      </c>
      <c r="BO51" s="102" t="str">
        <f t="shared" si="32"/>
        <v/>
      </c>
      <c r="BP51" s="102" t="str">
        <f t="shared" si="32"/>
        <v/>
      </c>
      <c r="BQ51" s="102" t="str">
        <f t="shared" si="32"/>
        <v/>
      </c>
      <c r="BR51" s="102" t="str">
        <f t="shared" si="32"/>
        <v/>
      </c>
    </row>
    <row r="52" spans="2:70" ht="15.95" hidden="1" customHeight="1" x14ac:dyDescent="0.3">
      <c r="B52" s="179"/>
      <c r="C52" s="86"/>
      <c r="D52" s="86"/>
      <c r="E52" s="97">
        <v>31</v>
      </c>
      <c r="F52" s="123"/>
      <c r="G52" s="136" t="str">
        <f t="shared" si="34"/>
        <v/>
      </c>
      <c r="H52" s="136" t="str">
        <f t="shared" si="24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33"/>
        <v/>
      </c>
      <c r="AM52" s="100" t="str">
        <f t="shared" si="25"/>
        <v/>
      </c>
      <c r="AN52" s="101">
        <v>0</v>
      </c>
      <c r="AO52" s="179"/>
      <c r="AP52" s="179" t="str">
        <f t="shared" si="26"/>
        <v/>
      </c>
      <c r="AQ52" s="179" t="str">
        <f t="shared" si="27"/>
        <v/>
      </c>
      <c r="AR52" s="179" t="str">
        <f>IF(OR(AL52=0,AL52=""),"",IF(OR(AL52=AL53,AL52=AL38,AL52=AL39,AL52=AL40,AL52=AL41,AL52=AL42,AL52=AL43,AL52=AL44,AL52=AL45,AL52=AL46,AL52=AL47,AL52=AL48,AL52=AL49,AL52=AL50,AL52=AL51),"=",""))</f>
        <v/>
      </c>
      <c r="AS52" s="179"/>
      <c r="AT52" s="179" t="str">
        <f t="shared" si="28"/>
        <v/>
      </c>
      <c r="AU52" s="179" t="str">
        <f t="shared" si="29"/>
        <v/>
      </c>
      <c r="AV52" s="179" t="str">
        <f>IF(OR(AM52=0,AM52=""),"",IF(OR(AM52=AM53,AM52=AM38,AM52=AM39,AM52=AM40,AM52=AM41,AM52=AM42,AM52=AM43,AM52=AM44,AM52=AM45,AM52=AM46,AM52=AM47,AM52=AM48,AM52=AM49,AM52=AM50,AM52=AM51),"=",""))</f>
        <v/>
      </c>
      <c r="AW52" s="179" t="e">
        <f>IF(OR(AK52=0,AG52=0,#REF!="B"),"",AK52)</f>
        <v>#REF!</v>
      </c>
      <c r="AX52" s="179" t="e">
        <f>IF(OR(AK52=0,AG52=0,#REF!="A"),"",AK52)</f>
        <v>#REF!</v>
      </c>
      <c r="AZ52" s="102" t="e">
        <f t="shared" si="30"/>
        <v>#REF!</v>
      </c>
      <c r="BA52" s="102" t="e">
        <f t="shared" si="30"/>
        <v>#REF!</v>
      </c>
      <c r="BB52" s="93"/>
      <c r="BC52" s="102" t="str">
        <f t="shared" si="31"/>
        <v/>
      </c>
      <c r="BD52" s="102" t="str">
        <f t="shared" si="31"/>
        <v/>
      </c>
      <c r="BE52" s="102" t="str">
        <f t="shared" si="31"/>
        <v/>
      </c>
      <c r="BF52" s="102" t="str">
        <f t="shared" si="31"/>
        <v/>
      </c>
      <c r="BG52" s="102" t="str">
        <f t="shared" si="31"/>
        <v/>
      </c>
      <c r="BH52" s="102" t="str">
        <f t="shared" si="31"/>
        <v/>
      </c>
      <c r="BI52" s="102" t="str">
        <f t="shared" si="31"/>
        <v/>
      </c>
      <c r="BJ52" s="102" t="str">
        <f t="shared" si="31"/>
        <v/>
      </c>
      <c r="BK52" s="102" t="str">
        <f t="shared" si="32"/>
        <v/>
      </c>
      <c r="BL52" s="102" t="str">
        <f t="shared" si="32"/>
        <v/>
      </c>
      <c r="BM52" s="102" t="str">
        <f t="shared" si="32"/>
        <v/>
      </c>
      <c r="BN52" s="102" t="str">
        <f t="shared" si="32"/>
        <v/>
      </c>
      <c r="BO52" s="102" t="str">
        <f t="shared" si="32"/>
        <v/>
      </c>
      <c r="BP52" s="102" t="str">
        <f t="shared" si="32"/>
        <v/>
      </c>
      <c r="BQ52" s="102" t="str">
        <f t="shared" si="32"/>
        <v/>
      </c>
      <c r="BR52" s="102" t="str">
        <f t="shared" si="32"/>
        <v/>
      </c>
    </row>
    <row r="53" spans="2:70" ht="15.95" hidden="1" customHeight="1" x14ac:dyDescent="0.3">
      <c r="B53" s="179"/>
      <c r="C53" s="86"/>
      <c r="D53" s="86"/>
      <c r="E53" s="88">
        <v>32</v>
      </c>
      <c r="F53" s="123"/>
      <c r="G53" s="136" t="str">
        <f t="shared" si="34"/>
        <v/>
      </c>
      <c r="H53" s="136" t="str">
        <f t="shared" si="24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33"/>
        <v/>
      </c>
      <c r="AM53" s="100" t="str">
        <f t="shared" si="25"/>
        <v/>
      </c>
      <c r="AN53" s="101">
        <v>0</v>
      </c>
      <c r="AO53" s="179"/>
      <c r="AP53" s="179" t="str">
        <f t="shared" si="26"/>
        <v/>
      </c>
      <c r="AQ53" s="179" t="str">
        <f t="shared" si="27"/>
        <v/>
      </c>
      <c r="AR53" s="179" t="str">
        <f>IF(OR(AL53=0,AL53=""),"",IF(OR(AL53=AL38,AL53=AL39,AL53=AL40,AL53=AL41,AL53=AL42,AL53=AL43,AL53=AL44,AL53=AL45,AL53=AL46,AL53=AL47,AL53=AL48,AL53=AL49,AL53=AL50,AL53=AL51,AL53=AL52),"=",""))</f>
        <v/>
      </c>
      <c r="AS53" s="179"/>
      <c r="AT53" s="179" t="str">
        <f t="shared" si="28"/>
        <v/>
      </c>
      <c r="AU53" s="179" t="str">
        <f t="shared" si="29"/>
        <v/>
      </c>
      <c r="AV53" s="179" t="str">
        <f>IF(OR(AM53=0,AM53=""),"",IF(OR(AM53=AM38,AM53=AM39,AM53=AM40,AM53=AM41,AM53=AM42,AM53=AM43,AM53=AM44,AM53=AM45,AM53=AM46,AM53=AM47,AM53=AM48,AM53=AM49,AM53=AM50,AM53=AM51,AM53=AM52),"=",""))</f>
        <v/>
      </c>
      <c r="AW53" s="179" t="e">
        <f>IF(OR(AK53=0,AG53=0,#REF!="B"),"",AK53)</f>
        <v>#REF!</v>
      </c>
      <c r="AX53" s="179" t="e">
        <f>IF(OR(AK53=0,AG53=0,#REF!="A"),"",AK53)</f>
        <v>#REF!</v>
      </c>
      <c r="AZ53" s="102" t="e">
        <f t="shared" si="30"/>
        <v>#REF!</v>
      </c>
      <c r="BA53" s="102" t="e">
        <f t="shared" si="30"/>
        <v>#REF!</v>
      </c>
      <c r="BB53" s="93"/>
      <c r="BC53" s="102" t="str">
        <f t="shared" si="31"/>
        <v/>
      </c>
      <c r="BD53" s="102" t="str">
        <f t="shared" si="31"/>
        <v/>
      </c>
      <c r="BE53" s="102" t="str">
        <f t="shared" si="31"/>
        <v/>
      </c>
      <c r="BF53" s="102" t="str">
        <f t="shared" si="31"/>
        <v/>
      </c>
      <c r="BG53" s="102" t="str">
        <f t="shared" si="31"/>
        <v/>
      </c>
      <c r="BH53" s="102" t="str">
        <f t="shared" si="31"/>
        <v/>
      </c>
      <c r="BI53" s="102" t="str">
        <f t="shared" si="31"/>
        <v/>
      </c>
      <c r="BJ53" s="102" t="str">
        <f t="shared" si="31"/>
        <v/>
      </c>
      <c r="BK53" s="102" t="str">
        <f t="shared" si="32"/>
        <v/>
      </c>
      <c r="BL53" s="102" t="str">
        <f t="shared" si="32"/>
        <v/>
      </c>
      <c r="BM53" s="102" t="str">
        <f t="shared" si="32"/>
        <v/>
      </c>
      <c r="BN53" s="102" t="str">
        <f t="shared" si="32"/>
        <v/>
      </c>
      <c r="BO53" s="102" t="str">
        <f t="shared" si="32"/>
        <v/>
      </c>
      <c r="BP53" s="102" t="str">
        <f t="shared" si="32"/>
        <v/>
      </c>
      <c r="BQ53" s="102" t="str">
        <f t="shared" si="32"/>
        <v/>
      </c>
      <c r="BR53" s="102" t="str">
        <f t="shared" si="32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35">COUNTIF(BC38:BC53,BC37)</f>
        <v>0</v>
      </c>
      <c r="BD54" s="93">
        <f t="shared" si="35"/>
        <v>0</v>
      </c>
      <c r="BE54" s="93">
        <f t="shared" si="35"/>
        <v>0</v>
      </c>
      <c r="BF54" s="93">
        <f t="shared" si="35"/>
        <v>0</v>
      </c>
      <c r="BG54" s="93">
        <f t="shared" si="35"/>
        <v>0</v>
      </c>
      <c r="BH54" s="93">
        <f t="shared" si="35"/>
        <v>0</v>
      </c>
      <c r="BI54" s="93">
        <f t="shared" si="35"/>
        <v>0</v>
      </c>
      <c r="BJ54" s="93">
        <f t="shared" si="35"/>
        <v>0</v>
      </c>
      <c r="BK54" s="93">
        <f t="shared" si="35"/>
        <v>0</v>
      </c>
      <c r="BL54" s="93">
        <f t="shared" si="35"/>
        <v>0</v>
      </c>
      <c r="BM54" s="93">
        <f t="shared" si="35"/>
        <v>0</v>
      </c>
      <c r="BN54" s="93">
        <f t="shared" si="35"/>
        <v>0</v>
      </c>
      <c r="BO54" s="93">
        <f t="shared" si="35"/>
        <v>0</v>
      </c>
      <c r="BP54" s="93">
        <f t="shared" si="35"/>
        <v>0</v>
      </c>
      <c r="BQ54" s="93">
        <f t="shared" si="35"/>
        <v>0</v>
      </c>
      <c r="BR54" s="93">
        <f t="shared" si="35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83">
        <v>17</v>
      </c>
      <c r="F57" s="183" t="str">
        <f t="shared" ref="F57:F64" si="36">IF(ISERROR(VLOOKUP(C57,$K$68:$N$99,4,FALSE))=TRUE,"",IF(VLOOKUP(C57,$K$68:$N$99,4,FALSE)=0,"",VLOOKUP(C57,$K$68:$N$99,4,FALSE)))</f>
        <v/>
      </c>
      <c r="G57" s="126" t="str">
        <f t="shared" ref="G57:G64" si="37">IF(ISERROR(VLOOKUP(F57,$F$68:$H$99,2,FALSE))=TRUE,"",VLOOKUP(F57,$F$68:$H$99,2,FALSE))</f>
        <v/>
      </c>
      <c r="H57" s="126" t="str">
        <f t="shared" ref="H57:H64" si="38">IF(ISERROR(VLOOKUP(F57,$F$68:$H$99,3,FALSE))=TRUE,"",VLOOKUP(F57,$F$68:$H$99,3,FALSE))</f>
        <v/>
      </c>
      <c r="I57" s="384" t="str">
        <f t="shared" ref="I57:I64" si="39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40">IF(ISERROR(VLOOKUP(K57,$C$6:$AP$21,31,FALSE))=TRUE,"",CONCATENATE(VLOOKUP(K57,$C$6:$AP$21,38,FALSE),VLOOKUP(K57,$C$6:$AP$21,42,FALSE)))</f>
        <v/>
      </c>
      <c r="M57" s="321" t="str">
        <f t="shared" ref="M57:M64" si="41">IF(ISERROR(VLOOKUP(D57,$K$68:$N$99,4,FALSE))=TRUE,"",IF(VLOOKUP(D57,$K$68:$N$99,4,FALSE)=0,"",VLOOKUP(D57,$K$68:$N$99,4,FALSE)))</f>
        <v/>
      </c>
      <c r="N57" s="323"/>
      <c r="O57" s="388" t="str">
        <f t="shared" ref="O57:O64" si="42">IF(ISERROR(VLOOKUP(M57,$F$68:$H$99,2,FALSE))=TRUE,"",VLOOKUP(M57,$F$68:$H$99,2,FALSE))</f>
        <v/>
      </c>
      <c r="P57" s="389" t="str">
        <f t="shared" ref="P57:T64" si="43">IF(ISERROR(VLOOKUP(O57,$F$68:$H$99,2,FALSE))=TRUE,"",VLOOKUP(O57,$F$68:$H$99,2,FALSE))</f>
        <v/>
      </c>
      <c r="Q57" s="389" t="str">
        <f t="shared" si="43"/>
        <v/>
      </c>
      <c r="R57" s="389" t="str">
        <f t="shared" si="43"/>
        <v/>
      </c>
      <c r="S57" s="389" t="str">
        <f t="shared" si="43"/>
        <v/>
      </c>
      <c r="T57" s="390" t="str">
        <f t="shared" si="43"/>
        <v/>
      </c>
      <c r="U57" s="388" t="str">
        <f t="shared" ref="U57:U64" si="44">IF(ISERROR(VLOOKUP(M57,$F$68:$H$99,3,FALSE))=TRUE,"",VLOOKUP(M57,$F$68:$H$99,3,FALSE))</f>
        <v/>
      </c>
      <c r="V57" s="389" t="str">
        <f t="shared" ref="V57:Z64" si="45">IF(ISERROR(VLOOKUP(T57,$F$68:$H$99,3,FALSE))=TRUE,"",VLOOKUP(T57,$F$68:$H$99,3,FALSE))</f>
        <v/>
      </c>
      <c r="W57" s="389" t="str">
        <f t="shared" si="45"/>
        <v/>
      </c>
      <c r="X57" s="389" t="str">
        <f t="shared" si="45"/>
        <v/>
      </c>
      <c r="Y57" s="389" t="str">
        <f t="shared" si="45"/>
        <v/>
      </c>
      <c r="Z57" s="390" t="str">
        <f t="shared" si="45"/>
        <v/>
      </c>
      <c r="AA57" s="384" t="str">
        <f t="shared" ref="AA57:AA64" si="46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83">
        <v>18</v>
      </c>
      <c r="F58" s="183" t="str">
        <f t="shared" si="36"/>
        <v/>
      </c>
      <c r="G58" s="126" t="str">
        <f t="shared" si="37"/>
        <v/>
      </c>
      <c r="H58" s="126" t="str">
        <f t="shared" si="38"/>
        <v/>
      </c>
      <c r="I58" s="384" t="str">
        <f t="shared" si="39"/>
        <v/>
      </c>
      <c r="J58" s="385"/>
      <c r="K58" s="386">
        <v>26</v>
      </c>
      <c r="L58" s="387" t="str">
        <f t="shared" si="40"/>
        <v/>
      </c>
      <c r="M58" s="321" t="str">
        <f t="shared" si="41"/>
        <v/>
      </c>
      <c r="N58" s="323"/>
      <c r="O58" s="388" t="str">
        <f t="shared" si="42"/>
        <v/>
      </c>
      <c r="P58" s="389" t="str">
        <f t="shared" si="43"/>
        <v/>
      </c>
      <c r="Q58" s="389" t="str">
        <f t="shared" si="43"/>
        <v/>
      </c>
      <c r="R58" s="389" t="str">
        <f t="shared" si="43"/>
        <v/>
      </c>
      <c r="S58" s="389" t="str">
        <f t="shared" si="43"/>
        <v/>
      </c>
      <c r="T58" s="390" t="str">
        <f t="shared" si="43"/>
        <v/>
      </c>
      <c r="U58" s="388" t="str">
        <f t="shared" si="44"/>
        <v/>
      </c>
      <c r="V58" s="389" t="str">
        <f t="shared" si="45"/>
        <v/>
      </c>
      <c r="W58" s="389" t="str">
        <f t="shared" si="45"/>
        <v/>
      </c>
      <c r="X58" s="389" t="str">
        <f t="shared" si="45"/>
        <v/>
      </c>
      <c r="Y58" s="389" t="str">
        <f t="shared" si="45"/>
        <v/>
      </c>
      <c r="Z58" s="390" t="str">
        <f t="shared" si="45"/>
        <v/>
      </c>
      <c r="AA58" s="384" t="str">
        <f t="shared" si="46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83">
        <v>19</v>
      </c>
      <c r="F59" s="183" t="str">
        <f t="shared" si="36"/>
        <v/>
      </c>
      <c r="G59" s="126" t="str">
        <f t="shared" si="37"/>
        <v/>
      </c>
      <c r="H59" s="126" t="str">
        <f t="shared" si="38"/>
        <v/>
      </c>
      <c r="I59" s="384" t="str">
        <f t="shared" si="39"/>
        <v/>
      </c>
      <c r="J59" s="385"/>
      <c r="K59" s="386">
        <v>27</v>
      </c>
      <c r="L59" s="387" t="str">
        <f t="shared" si="40"/>
        <v/>
      </c>
      <c r="M59" s="321" t="str">
        <f t="shared" si="41"/>
        <v/>
      </c>
      <c r="N59" s="323"/>
      <c r="O59" s="388" t="str">
        <f t="shared" si="42"/>
        <v/>
      </c>
      <c r="P59" s="389" t="str">
        <f t="shared" si="43"/>
        <v/>
      </c>
      <c r="Q59" s="389" t="str">
        <f t="shared" si="43"/>
        <v/>
      </c>
      <c r="R59" s="389" t="str">
        <f t="shared" si="43"/>
        <v/>
      </c>
      <c r="S59" s="389" t="str">
        <f t="shared" si="43"/>
        <v/>
      </c>
      <c r="T59" s="390" t="str">
        <f t="shared" si="43"/>
        <v/>
      </c>
      <c r="U59" s="388" t="str">
        <f t="shared" si="44"/>
        <v/>
      </c>
      <c r="V59" s="389" t="str">
        <f t="shared" si="45"/>
        <v/>
      </c>
      <c r="W59" s="389" t="str">
        <f t="shared" si="45"/>
        <v/>
      </c>
      <c r="X59" s="389" t="str">
        <f t="shared" si="45"/>
        <v/>
      </c>
      <c r="Y59" s="389" t="str">
        <f t="shared" si="45"/>
        <v/>
      </c>
      <c r="Z59" s="390" t="str">
        <f t="shared" si="45"/>
        <v/>
      </c>
      <c r="AA59" s="384" t="str">
        <f t="shared" si="46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83">
        <v>20</v>
      </c>
      <c r="F60" s="183" t="str">
        <f t="shared" si="36"/>
        <v/>
      </c>
      <c r="G60" s="126" t="str">
        <f t="shared" si="37"/>
        <v/>
      </c>
      <c r="H60" s="126" t="str">
        <f t="shared" si="38"/>
        <v/>
      </c>
      <c r="I60" s="384" t="str">
        <f t="shared" si="39"/>
        <v/>
      </c>
      <c r="J60" s="385"/>
      <c r="K60" s="386">
        <v>28</v>
      </c>
      <c r="L60" s="387" t="str">
        <f t="shared" si="40"/>
        <v/>
      </c>
      <c r="M60" s="321" t="str">
        <f t="shared" si="41"/>
        <v/>
      </c>
      <c r="N60" s="323"/>
      <c r="O60" s="388" t="str">
        <f t="shared" si="42"/>
        <v/>
      </c>
      <c r="P60" s="389" t="str">
        <f t="shared" si="43"/>
        <v/>
      </c>
      <c r="Q60" s="389" t="str">
        <f t="shared" si="43"/>
        <v/>
      </c>
      <c r="R60" s="389" t="str">
        <f t="shared" si="43"/>
        <v/>
      </c>
      <c r="S60" s="389" t="str">
        <f t="shared" si="43"/>
        <v/>
      </c>
      <c r="T60" s="390" t="str">
        <f t="shared" si="43"/>
        <v/>
      </c>
      <c r="U60" s="388" t="str">
        <f t="shared" si="44"/>
        <v/>
      </c>
      <c r="V60" s="389" t="str">
        <f t="shared" si="45"/>
        <v/>
      </c>
      <c r="W60" s="389" t="str">
        <f t="shared" si="45"/>
        <v/>
      </c>
      <c r="X60" s="389" t="str">
        <f t="shared" si="45"/>
        <v/>
      </c>
      <c r="Y60" s="389" t="str">
        <f t="shared" si="45"/>
        <v/>
      </c>
      <c r="Z60" s="390" t="str">
        <f t="shared" si="45"/>
        <v/>
      </c>
      <c r="AA60" s="384" t="str">
        <f t="shared" si="46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83">
        <v>21</v>
      </c>
      <c r="F61" s="183" t="str">
        <f t="shared" si="36"/>
        <v/>
      </c>
      <c r="G61" s="126" t="str">
        <f t="shared" si="37"/>
        <v/>
      </c>
      <c r="H61" s="126" t="str">
        <f t="shared" si="38"/>
        <v/>
      </c>
      <c r="I61" s="384" t="str">
        <f t="shared" si="39"/>
        <v/>
      </c>
      <c r="J61" s="385"/>
      <c r="K61" s="386">
        <v>29</v>
      </c>
      <c r="L61" s="387" t="str">
        <f t="shared" si="40"/>
        <v/>
      </c>
      <c r="M61" s="321" t="str">
        <f t="shared" si="41"/>
        <v/>
      </c>
      <c r="N61" s="323"/>
      <c r="O61" s="388" t="str">
        <f t="shared" si="42"/>
        <v/>
      </c>
      <c r="P61" s="389" t="str">
        <f t="shared" si="43"/>
        <v/>
      </c>
      <c r="Q61" s="389" t="str">
        <f t="shared" si="43"/>
        <v/>
      </c>
      <c r="R61" s="389" t="str">
        <f t="shared" si="43"/>
        <v/>
      </c>
      <c r="S61" s="389" t="str">
        <f t="shared" si="43"/>
        <v/>
      </c>
      <c r="T61" s="390" t="str">
        <f t="shared" si="43"/>
        <v/>
      </c>
      <c r="U61" s="388" t="str">
        <f t="shared" si="44"/>
        <v/>
      </c>
      <c r="V61" s="389" t="str">
        <f t="shared" si="45"/>
        <v/>
      </c>
      <c r="W61" s="389" t="str">
        <f t="shared" si="45"/>
        <v/>
      </c>
      <c r="X61" s="389" t="str">
        <f t="shared" si="45"/>
        <v/>
      </c>
      <c r="Y61" s="389" t="str">
        <f t="shared" si="45"/>
        <v/>
      </c>
      <c r="Z61" s="390" t="str">
        <f t="shared" si="45"/>
        <v/>
      </c>
      <c r="AA61" s="384" t="str">
        <f t="shared" si="46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83">
        <v>22</v>
      </c>
      <c r="F62" s="183" t="str">
        <f t="shared" si="36"/>
        <v/>
      </c>
      <c r="G62" s="126" t="str">
        <f t="shared" si="37"/>
        <v/>
      </c>
      <c r="H62" s="126" t="str">
        <f t="shared" si="38"/>
        <v/>
      </c>
      <c r="I62" s="384" t="str">
        <f t="shared" si="39"/>
        <v/>
      </c>
      <c r="J62" s="385"/>
      <c r="K62" s="386">
        <v>30</v>
      </c>
      <c r="L62" s="387" t="str">
        <f t="shared" si="40"/>
        <v/>
      </c>
      <c r="M62" s="321" t="str">
        <f t="shared" si="41"/>
        <v/>
      </c>
      <c r="N62" s="323"/>
      <c r="O62" s="388" t="str">
        <f t="shared" si="42"/>
        <v/>
      </c>
      <c r="P62" s="389" t="str">
        <f t="shared" si="43"/>
        <v/>
      </c>
      <c r="Q62" s="389" t="str">
        <f t="shared" si="43"/>
        <v/>
      </c>
      <c r="R62" s="389" t="str">
        <f t="shared" si="43"/>
        <v/>
      </c>
      <c r="S62" s="389" t="str">
        <f t="shared" si="43"/>
        <v/>
      </c>
      <c r="T62" s="390" t="str">
        <f t="shared" si="43"/>
        <v/>
      </c>
      <c r="U62" s="388" t="str">
        <f t="shared" si="44"/>
        <v/>
      </c>
      <c r="V62" s="389" t="str">
        <f t="shared" si="45"/>
        <v/>
      </c>
      <c r="W62" s="389" t="str">
        <f t="shared" si="45"/>
        <v/>
      </c>
      <c r="X62" s="389" t="str">
        <f t="shared" si="45"/>
        <v/>
      </c>
      <c r="Y62" s="389" t="str">
        <f t="shared" si="45"/>
        <v/>
      </c>
      <c r="Z62" s="390" t="str">
        <f t="shared" si="45"/>
        <v/>
      </c>
      <c r="AA62" s="384" t="str">
        <f t="shared" si="46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83">
        <v>23</v>
      </c>
      <c r="F63" s="183" t="str">
        <f t="shared" si="36"/>
        <v/>
      </c>
      <c r="G63" s="126" t="str">
        <f t="shared" si="37"/>
        <v/>
      </c>
      <c r="H63" s="126" t="str">
        <f t="shared" si="38"/>
        <v/>
      </c>
      <c r="I63" s="384" t="str">
        <f t="shared" si="39"/>
        <v/>
      </c>
      <c r="J63" s="385"/>
      <c r="K63" s="386">
        <v>31</v>
      </c>
      <c r="L63" s="387" t="str">
        <f t="shared" si="40"/>
        <v/>
      </c>
      <c r="M63" s="321" t="str">
        <f t="shared" si="41"/>
        <v/>
      </c>
      <c r="N63" s="323"/>
      <c r="O63" s="388" t="str">
        <f t="shared" si="42"/>
        <v/>
      </c>
      <c r="P63" s="389" t="str">
        <f t="shared" si="43"/>
        <v/>
      </c>
      <c r="Q63" s="389" t="str">
        <f t="shared" si="43"/>
        <v/>
      </c>
      <c r="R63" s="389" t="str">
        <f t="shared" si="43"/>
        <v/>
      </c>
      <c r="S63" s="389" t="str">
        <f t="shared" si="43"/>
        <v/>
      </c>
      <c r="T63" s="390" t="str">
        <f t="shared" si="43"/>
        <v/>
      </c>
      <c r="U63" s="388" t="str">
        <f t="shared" si="44"/>
        <v/>
      </c>
      <c r="V63" s="389" t="str">
        <f t="shared" si="45"/>
        <v/>
      </c>
      <c r="W63" s="389" t="str">
        <f t="shared" si="45"/>
        <v/>
      </c>
      <c r="X63" s="389" t="str">
        <f t="shared" si="45"/>
        <v/>
      </c>
      <c r="Y63" s="389" t="str">
        <f t="shared" si="45"/>
        <v/>
      </c>
      <c r="Z63" s="390" t="str">
        <f t="shared" si="45"/>
        <v/>
      </c>
      <c r="AA63" s="384" t="str">
        <f t="shared" si="46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83">
        <v>24</v>
      </c>
      <c r="F64" s="183" t="str">
        <f t="shared" si="36"/>
        <v/>
      </c>
      <c r="G64" s="126" t="str">
        <f t="shared" si="37"/>
        <v/>
      </c>
      <c r="H64" s="126" t="str">
        <f t="shared" si="38"/>
        <v/>
      </c>
      <c r="I64" s="384" t="str">
        <f t="shared" si="39"/>
        <v/>
      </c>
      <c r="J64" s="385"/>
      <c r="K64" s="386">
        <v>32</v>
      </c>
      <c r="L64" s="387" t="str">
        <f t="shared" si="40"/>
        <v/>
      </c>
      <c r="M64" s="321" t="str">
        <f t="shared" si="41"/>
        <v/>
      </c>
      <c r="N64" s="323"/>
      <c r="O64" s="388" t="str">
        <f t="shared" si="42"/>
        <v/>
      </c>
      <c r="P64" s="389" t="str">
        <f t="shared" si="43"/>
        <v/>
      </c>
      <c r="Q64" s="389" t="str">
        <f t="shared" si="43"/>
        <v/>
      </c>
      <c r="R64" s="389" t="str">
        <f t="shared" si="43"/>
        <v/>
      </c>
      <c r="S64" s="389" t="str">
        <f t="shared" si="43"/>
        <v/>
      </c>
      <c r="T64" s="390" t="str">
        <f t="shared" si="43"/>
        <v/>
      </c>
      <c r="U64" s="388" t="str">
        <f t="shared" si="44"/>
        <v/>
      </c>
      <c r="V64" s="389" t="str">
        <f t="shared" si="45"/>
        <v/>
      </c>
      <c r="W64" s="389" t="str">
        <f t="shared" si="45"/>
        <v/>
      </c>
      <c r="X64" s="389" t="str">
        <f t="shared" si="45"/>
        <v/>
      </c>
      <c r="Y64" s="389" t="str">
        <f t="shared" si="45"/>
        <v/>
      </c>
      <c r="Z64" s="390" t="str">
        <f t="shared" si="45"/>
        <v/>
      </c>
      <c r="AA64" s="384" t="str">
        <f t="shared" si="46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47">F6</f>
        <v>175</v>
      </c>
      <c r="G68" s="128" t="str">
        <f t="shared" si="47"/>
        <v>Andrew ENGLAND</v>
      </c>
      <c r="H68" s="129" t="str">
        <f t="shared" si="47"/>
        <v>Northern Masters AC</v>
      </c>
      <c r="I68" s="391">
        <f>AG6</f>
        <v>1.63</v>
      </c>
      <c r="J68" s="392"/>
      <c r="K68" s="393">
        <f t="shared" ref="K68:K83" si="48">AK6</f>
        <v>1</v>
      </c>
      <c r="L68" s="394"/>
      <c r="M68" s="130"/>
      <c r="N68" s="395">
        <f t="shared" ref="N68:N99" si="49">F68</f>
        <v>175</v>
      </c>
      <c r="O68" s="396"/>
    </row>
    <row r="69" spans="5:15" hidden="1" x14ac:dyDescent="0.3">
      <c r="E69" s="81" t="s">
        <v>46</v>
      </c>
      <c r="F69" s="127">
        <f t="shared" si="47"/>
        <v>0</v>
      </c>
      <c r="G69" s="128" t="str">
        <f t="shared" si="47"/>
        <v/>
      </c>
      <c r="H69" s="129" t="str">
        <f t="shared" si="47"/>
        <v/>
      </c>
      <c r="I69" s="391">
        <f t="shared" ref="I69:I83" si="50">AG7</f>
        <v>0</v>
      </c>
      <c r="J69" s="392"/>
      <c r="K69" s="393">
        <f t="shared" si="48"/>
        <v>0</v>
      </c>
      <c r="L69" s="394"/>
      <c r="M69" s="130"/>
      <c r="N69" s="395">
        <f t="shared" si="49"/>
        <v>0</v>
      </c>
      <c r="O69" s="396"/>
    </row>
    <row r="70" spans="5:15" hidden="1" x14ac:dyDescent="0.3">
      <c r="E70" s="81" t="s">
        <v>46</v>
      </c>
      <c r="F70" s="127">
        <f t="shared" si="47"/>
        <v>0</v>
      </c>
      <c r="G70" s="128" t="str">
        <f t="shared" si="47"/>
        <v/>
      </c>
      <c r="H70" s="129" t="str">
        <f t="shared" si="47"/>
        <v/>
      </c>
      <c r="I70" s="391">
        <f t="shared" si="50"/>
        <v>0</v>
      </c>
      <c r="J70" s="392"/>
      <c r="K70" s="393">
        <f t="shared" si="48"/>
        <v>0</v>
      </c>
      <c r="L70" s="394"/>
      <c r="M70" s="130"/>
      <c r="N70" s="395">
        <f t="shared" si="49"/>
        <v>0</v>
      </c>
      <c r="O70" s="396"/>
    </row>
    <row r="71" spans="5:15" hidden="1" x14ac:dyDescent="0.3">
      <c r="E71" s="81" t="s">
        <v>46</v>
      </c>
      <c r="F71" s="127">
        <f t="shared" si="47"/>
        <v>0</v>
      </c>
      <c r="G71" s="128" t="str">
        <f t="shared" si="47"/>
        <v/>
      </c>
      <c r="H71" s="129" t="str">
        <f t="shared" si="47"/>
        <v/>
      </c>
      <c r="I71" s="391">
        <f t="shared" si="50"/>
        <v>0</v>
      </c>
      <c r="J71" s="392"/>
      <c r="K71" s="393">
        <f t="shared" si="48"/>
        <v>0</v>
      </c>
      <c r="L71" s="394"/>
      <c r="M71" s="130"/>
      <c r="N71" s="395">
        <f t="shared" si="49"/>
        <v>0</v>
      </c>
      <c r="O71" s="396"/>
    </row>
    <row r="72" spans="5:15" hidden="1" x14ac:dyDescent="0.3">
      <c r="E72" s="81" t="s">
        <v>46</v>
      </c>
      <c r="F72" s="127">
        <f t="shared" si="47"/>
        <v>0</v>
      </c>
      <c r="G72" s="128" t="str">
        <f t="shared" si="47"/>
        <v/>
      </c>
      <c r="H72" s="129" t="str">
        <f t="shared" si="47"/>
        <v/>
      </c>
      <c r="I72" s="391">
        <f t="shared" si="50"/>
        <v>0</v>
      </c>
      <c r="J72" s="392"/>
      <c r="K72" s="393">
        <f t="shared" si="48"/>
        <v>0</v>
      </c>
      <c r="L72" s="394"/>
      <c r="M72" s="130"/>
      <c r="N72" s="395">
        <f t="shared" si="49"/>
        <v>0</v>
      </c>
      <c r="O72" s="396"/>
    </row>
    <row r="73" spans="5:15" hidden="1" x14ac:dyDescent="0.3">
      <c r="E73" s="81" t="s">
        <v>46</v>
      </c>
      <c r="F73" s="127">
        <f t="shared" si="47"/>
        <v>0</v>
      </c>
      <c r="G73" s="128" t="str">
        <f t="shared" si="47"/>
        <v/>
      </c>
      <c r="H73" s="129" t="str">
        <f t="shared" si="47"/>
        <v/>
      </c>
      <c r="I73" s="391">
        <f t="shared" si="50"/>
        <v>0</v>
      </c>
      <c r="J73" s="392"/>
      <c r="K73" s="393">
        <f t="shared" si="48"/>
        <v>0</v>
      </c>
      <c r="L73" s="394"/>
      <c r="M73" s="130"/>
      <c r="N73" s="395">
        <f t="shared" si="49"/>
        <v>0</v>
      </c>
      <c r="O73" s="396"/>
    </row>
    <row r="74" spans="5:15" hidden="1" x14ac:dyDescent="0.3">
      <c r="E74" s="81" t="s">
        <v>46</v>
      </c>
      <c r="F74" s="127">
        <f t="shared" si="47"/>
        <v>0</v>
      </c>
      <c r="G74" s="128" t="str">
        <f t="shared" si="47"/>
        <v/>
      </c>
      <c r="H74" s="129" t="str">
        <f t="shared" si="47"/>
        <v/>
      </c>
      <c r="I74" s="391">
        <f t="shared" si="50"/>
        <v>0</v>
      </c>
      <c r="J74" s="392"/>
      <c r="K74" s="393">
        <f t="shared" si="48"/>
        <v>0</v>
      </c>
      <c r="L74" s="394"/>
      <c r="M74" s="130"/>
      <c r="N74" s="395">
        <f t="shared" si="49"/>
        <v>0</v>
      </c>
      <c r="O74" s="396"/>
    </row>
    <row r="75" spans="5:15" hidden="1" x14ac:dyDescent="0.3">
      <c r="E75" s="81" t="s">
        <v>46</v>
      </c>
      <c r="F75" s="127">
        <f t="shared" si="47"/>
        <v>0</v>
      </c>
      <c r="G75" s="128" t="str">
        <f t="shared" si="47"/>
        <v/>
      </c>
      <c r="H75" s="129" t="str">
        <f t="shared" si="47"/>
        <v/>
      </c>
      <c r="I75" s="391">
        <f t="shared" si="50"/>
        <v>0</v>
      </c>
      <c r="J75" s="392"/>
      <c r="K75" s="393">
        <f t="shared" si="48"/>
        <v>0</v>
      </c>
      <c r="L75" s="394"/>
      <c r="M75" s="130"/>
      <c r="N75" s="395">
        <f t="shared" si="49"/>
        <v>0</v>
      </c>
      <c r="O75" s="396"/>
    </row>
    <row r="76" spans="5:15" hidden="1" x14ac:dyDescent="0.3">
      <c r="E76" s="81" t="s">
        <v>46</v>
      </c>
      <c r="F76" s="127">
        <f t="shared" si="47"/>
        <v>0</v>
      </c>
      <c r="G76" s="128" t="str">
        <f t="shared" si="47"/>
        <v/>
      </c>
      <c r="H76" s="129" t="str">
        <f t="shared" si="47"/>
        <v/>
      </c>
      <c r="I76" s="391">
        <f t="shared" si="50"/>
        <v>0</v>
      </c>
      <c r="J76" s="392"/>
      <c r="K76" s="393">
        <f t="shared" si="48"/>
        <v>0</v>
      </c>
      <c r="L76" s="394"/>
      <c r="M76" s="130"/>
      <c r="N76" s="395">
        <f t="shared" si="49"/>
        <v>0</v>
      </c>
      <c r="O76" s="396"/>
    </row>
    <row r="77" spans="5:15" hidden="1" x14ac:dyDescent="0.3">
      <c r="E77" s="81" t="s">
        <v>46</v>
      </c>
      <c r="F77" s="127">
        <f t="shared" si="47"/>
        <v>0</v>
      </c>
      <c r="G77" s="128" t="str">
        <f t="shared" si="47"/>
        <v/>
      </c>
      <c r="H77" s="129" t="str">
        <f t="shared" si="47"/>
        <v/>
      </c>
      <c r="I77" s="391">
        <f t="shared" si="50"/>
        <v>0</v>
      </c>
      <c r="J77" s="392"/>
      <c r="K77" s="393">
        <f t="shared" si="48"/>
        <v>0</v>
      </c>
      <c r="L77" s="394"/>
      <c r="M77" s="130"/>
      <c r="N77" s="395">
        <f t="shared" si="49"/>
        <v>0</v>
      </c>
      <c r="O77" s="396"/>
    </row>
    <row r="78" spans="5:15" hidden="1" x14ac:dyDescent="0.3">
      <c r="E78" s="81" t="s">
        <v>46</v>
      </c>
      <c r="F78" s="127">
        <f t="shared" si="47"/>
        <v>0</v>
      </c>
      <c r="G78" s="128" t="str">
        <f t="shared" si="47"/>
        <v/>
      </c>
      <c r="H78" s="129" t="str">
        <f t="shared" si="47"/>
        <v/>
      </c>
      <c r="I78" s="391">
        <f t="shared" si="50"/>
        <v>0</v>
      </c>
      <c r="J78" s="392"/>
      <c r="K78" s="393">
        <f t="shared" si="48"/>
        <v>0</v>
      </c>
      <c r="L78" s="394"/>
      <c r="M78" s="130"/>
      <c r="N78" s="395">
        <f t="shared" si="49"/>
        <v>0</v>
      </c>
      <c r="O78" s="396"/>
    </row>
    <row r="79" spans="5:15" hidden="1" x14ac:dyDescent="0.3">
      <c r="E79" s="81" t="s">
        <v>46</v>
      </c>
      <c r="F79" s="127">
        <f t="shared" si="47"/>
        <v>0</v>
      </c>
      <c r="G79" s="128" t="str">
        <f t="shared" si="47"/>
        <v/>
      </c>
      <c r="H79" s="129" t="str">
        <f t="shared" si="47"/>
        <v/>
      </c>
      <c r="I79" s="391">
        <f t="shared" si="50"/>
        <v>0</v>
      </c>
      <c r="J79" s="392"/>
      <c r="K79" s="393">
        <f t="shared" si="48"/>
        <v>0</v>
      </c>
      <c r="L79" s="394"/>
      <c r="M79" s="130"/>
      <c r="N79" s="395">
        <f t="shared" si="49"/>
        <v>0</v>
      </c>
      <c r="O79" s="396"/>
    </row>
    <row r="80" spans="5:15" hidden="1" x14ac:dyDescent="0.3">
      <c r="E80" s="81" t="s">
        <v>46</v>
      </c>
      <c r="F80" s="127">
        <f t="shared" si="47"/>
        <v>0</v>
      </c>
      <c r="G80" s="128" t="str">
        <f t="shared" si="47"/>
        <v/>
      </c>
      <c r="H80" s="129" t="str">
        <f t="shared" si="47"/>
        <v/>
      </c>
      <c r="I80" s="391">
        <f t="shared" si="50"/>
        <v>0</v>
      </c>
      <c r="J80" s="392"/>
      <c r="K80" s="393">
        <f t="shared" si="48"/>
        <v>0</v>
      </c>
      <c r="L80" s="394"/>
      <c r="M80" s="130"/>
      <c r="N80" s="395">
        <f t="shared" si="49"/>
        <v>0</v>
      </c>
      <c r="O80" s="396"/>
    </row>
    <row r="81" spans="5:15" hidden="1" x14ac:dyDescent="0.3">
      <c r="E81" s="81" t="s">
        <v>46</v>
      </c>
      <c r="F81" s="127">
        <f t="shared" si="47"/>
        <v>0</v>
      </c>
      <c r="G81" s="128" t="str">
        <f t="shared" si="47"/>
        <v/>
      </c>
      <c r="H81" s="129" t="str">
        <f t="shared" si="47"/>
        <v/>
      </c>
      <c r="I81" s="391">
        <f t="shared" si="50"/>
        <v>0</v>
      </c>
      <c r="J81" s="392"/>
      <c r="K81" s="393">
        <f t="shared" si="48"/>
        <v>0</v>
      </c>
      <c r="L81" s="394"/>
      <c r="M81" s="130"/>
      <c r="N81" s="395">
        <f t="shared" si="49"/>
        <v>0</v>
      </c>
      <c r="O81" s="396"/>
    </row>
    <row r="82" spans="5:15" hidden="1" x14ac:dyDescent="0.3">
      <c r="E82" s="81" t="s">
        <v>46</v>
      </c>
      <c r="F82" s="127">
        <f t="shared" si="47"/>
        <v>0</v>
      </c>
      <c r="G82" s="128" t="str">
        <f t="shared" si="47"/>
        <v/>
      </c>
      <c r="H82" s="129" t="str">
        <f t="shared" si="47"/>
        <v/>
      </c>
      <c r="I82" s="391">
        <f t="shared" si="50"/>
        <v>0</v>
      </c>
      <c r="J82" s="392"/>
      <c r="K82" s="393">
        <f t="shared" si="48"/>
        <v>0</v>
      </c>
      <c r="L82" s="394"/>
      <c r="M82" s="130"/>
      <c r="N82" s="395">
        <f t="shared" si="49"/>
        <v>0</v>
      </c>
      <c r="O82" s="396"/>
    </row>
    <row r="83" spans="5:15" hidden="1" x14ac:dyDescent="0.3">
      <c r="E83" s="81" t="s">
        <v>46</v>
      </c>
      <c r="F83" s="127">
        <f t="shared" si="47"/>
        <v>0</v>
      </c>
      <c r="G83" s="128" t="str">
        <f t="shared" si="47"/>
        <v/>
      </c>
      <c r="H83" s="129" t="str">
        <f t="shared" si="47"/>
        <v/>
      </c>
      <c r="I83" s="391">
        <f t="shared" si="50"/>
        <v>0</v>
      </c>
      <c r="J83" s="392"/>
      <c r="K83" s="393">
        <f t="shared" si="48"/>
        <v>0</v>
      </c>
      <c r="L83" s="394"/>
      <c r="M83" s="130"/>
      <c r="N83" s="395">
        <f t="shared" si="49"/>
        <v>0</v>
      </c>
      <c r="O83" s="396"/>
    </row>
    <row r="84" spans="5:15" hidden="1" x14ac:dyDescent="0.3">
      <c r="E84" s="81" t="s">
        <v>46</v>
      </c>
      <c r="F84" s="127">
        <f t="shared" ref="F84:H99" si="51">F38</f>
        <v>0</v>
      </c>
      <c r="G84" s="128" t="str">
        <f t="shared" si="51"/>
        <v/>
      </c>
      <c r="H84" s="129" t="str">
        <f t="shared" si="51"/>
        <v/>
      </c>
      <c r="I84" s="391">
        <f t="shared" ref="I84:I99" si="52">AG38</f>
        <v>0</v>
      </c>
      <c r="J84" s="392"/>
      <c r="K84" s="393">
        <f t="shared" ref="K84:K99" si="53">AK38</f>
        <v>0</v>
      </c>
      <c r="L84" s="394"/>
      <c r="M84" s="130"/>
      <c r="N84" s="395">
        <f t="shared" si="49"/>
        <v>0</v>
      </c>
      <c r="O84" s="396"/>
    </row>
    <row r="85" spans="5:15" hidden="1" x14ac:dyDescent="0.3">
      <c r="E85" s="81" t="s">
        <v>46</v>
      </c>
      <c r="F85" s="127">
        <f t="shared" si="51"/>
        <v>0</v>
      </c>
      <c r="G85" s="128" t="str">
        <f t="shared" si="51"/>
        <v/>
      </c>
      <c r="H85" s="129" t="str">
        <f t="shared" si="51"/>
        <v/>
      </c>
      <c r="I85" s="391">
        <f t="shared" si="52"/>
        <v>0</v>
      </c>
      <c r="J85" s="392"/>
      <c r="K85" s="393">
        <f t="shared" si="53"/>
        <v>0</v>
      </c>
      <c r="L85" s="394"/>
      <c r="M85" s="130"/>
      <c r="N85" s="395">
        <f t="shared" si="49"/>
        <v>0</v>
      </c>
      <c r="O85" s="396"/>
    </row>
    <row r="86" spans="5:15" hidden="1" x14ac:dyDescent="0.3">
      <c r="E86" s="81" t="s">
        <v>46</v>
      </c>
      <c r="F86" s="127">
        <f t="shared" si="51"/>
        <v>0</v>
      </c>
      <c r="G86" s="128" t="str">
        <f t="shared" si="51"/>
        <v/>
      </c>
      <c r="H86" s="129" t="str">
        <f t="shared" si="51"/>
        <v/>
      </c>
      <c r="I86" s="391">
        <f t="shared" si="52"/>
        <v>0</v>
      </c>
      <c r="J86" s="392"/>
      <c r="K86" s="393">
        <f t="shared" si="53"/>
        <v>0</v>
      </c>
      <c r="L86" s="394"/>
      <c r="M86" s="130"/>
      <c r="N86" s="395">
        <f t="shared" si="49"/>
        <v>0</v>
      </c>
      <c r="O86" s="396"/>
    </row>
    <row r="87" spans="5:15" hidden="1" x14ac:dyDescent="0.3">
      <c r="E87" s="81" t="s">
        <v>46</v>
      </c>
      <c r="F87" s="127">
        <f t="shared" si="51"/>
        <v>0</v>
      </c>
      <c r="G87" s="128" t="str">
        <f t="shared" si="51"/>
        <v/>
      </c>
      <c r="H87" s="129" t="str">
        <f t="shared" si="51"/>
        <v/>
      </c>
      <c r="I87" s="391">
        <f t="shared" si="52"/>
        <v>0</v>
      </c>
      <c r="J87" s="392"/>
      <c r="K87" s="393">
        <f t="shared" si="53"/>
        <v>0</v>
      </c>
      <c r="L87" s="394"/>
      <c r="M87" s="130"/>
      <c r="N87" s="395">
        <f t="shared" si="49"/>
        <v>0</v>
      </c>
      <c r="O87" s="396"/>
    </row>
    <row r="88" spans="5:15" hidden="1" x14ac:dyDescent="0.3">
      <c r="E88" s="81" t="s">
        <v>46</v>
      </c>
      <c r="F88" s="127">
        <f t="shared" si="51"/>
        <v>0</v>
      </c>
      <c r="G88" s="128" t="str">
        <f t="shared" si="51"/>
        <v/>
      </c>
      <c r="H88" s="129" t="str">
        <f t="shared" si="51"/>
        <v/>
      </c>
      <c r="I88" s="391">
        <f t="shared" si="52"/>
        <v>0</v>
      </c>
      <c r="J88" s="392"/>
      <c r="K88" s="393">
        <f t="shared" si="53"/>
        <v>0</v>
      </c>
      <c r="L88" s="394"/>
      <c r="M88" s="130"/>
      <c r="N88" s="395">
        <f t="shared" si="49"/>
        <v>0</v>
      </c>
      <c r="O88" s="396"/>
    </row>
    <row r="89" spans="5:15" hidden="1" x14ac:dyDescent="0.3">
      <c r="E89" s="81" t="s">
        <v>46</v>
      </c>
      <c r="F89" s="127">
        <f t="shared" si="51"/>
        <v>0</v>
      </c>
      <c r="G89" s="128" t="str">
        <f t="shared" si="51"/>
        <v/>
      </c>
      <c r="H89" s="129" t="str">
        <f t="shared" si="51"/>
        <v/>
      </c>
      <c r="I89" s="391">
        <f t="shared" si="52"/>
        <v>0</v>
      </c>
      <c r="J89" s="392"/>
      <c r="K89" s="393">
        <f t="shared" si="53"/>
        <v>0</v>
      </c>
      <c r="L89" s="394"/>
      <c r="M89" s="130"/>
      <c r="N89" s="395">
        <f t="shared" si="49"/>
        <v>0</v>
      </c>
      <c r="O89" s="396"/>
    </row>
    <row r="90" spans="5:15" hidden="1" x14ac:dyDescent="0.3">
      <c r="E90" s="81" t="s">
        <v>46</v>
      </c>
      <c r="F90" s="127">
        <f t="shared" si="51"/>
        <v>0</v>
      </c>
      <c r="G90" s="128" t="str">
        <f t="shared" si="51"/>
        <v/>
      </c>
      <c r="H90" s="129" t="str">
        <f t="shared" si="51"/>
        <v/>
      </c>
      <c r="I90" s="391">
        <f t="shared" si="52"/>
        <v>0</v>
      </c>
      <c r="J90" s="392"/>
      <c r="K90" s="393">
        <f t="shared" si="53"/>
        <v>0</v>
      </c>
      <c r="L90" s="394"/>
      <c r="M90" s="130"/>
      <c r="N90" s="395">
        <f t="shared" si="49"/>
        <v>0</v>
      </c>
      <c r="O90" s="396"/>
    </row>
    <row r="91" spans="5:15" hidden="1" x14ac:dyDescent="0.3">
      <c r="E91" s="81" t="s">
        <v>46</v>
      </c>
      <c r="F91" s="127">
        <f t="shared" si="51"/>
        <v>0</v>
      </c>
      <c r="G91" s="128" t="str">
        <f t="shared" si="51"/>
        <v/>
      </c>
      <c r="H91" s="129" t="str">
        <f t="shared" si="51"/>
        <v/>
      </c>
      <c r="I91" s="391">
        <f t="shared" si="52"/>
        <v>0</v>
      </c>
      <c r="J91" s="392"/>
      <c r="K91" s="393">
        <f t="shared" si="53"/>
        <v>0</v>
      </c>
      <c r="L91" s="394"/>
      <c r="M91" s="130"/>
      <c r="N91" s="395">
        <f t="shared" si="49"/>
        <v>0</v>
      </c>
      <c r="O91" s="396"/>
    </row>
    <row r="92" spans="5:15" hidden="1" x14ac:dyDescent="0.3">
      <c r="E92" s="81" t="s">
        <v>46</v>
      </c>
      <c r="F92" s="127">
        <f t="shared" si="51"/>
        <v>0</v>
      </c>
      <c r="G92" s="128" t="str">
        <f t="shared" si="51"/>
        <v/>
      </c>
      <c r="H92" s="129" t="str">
        <f t="shared" si="51"/>
        <v/>
      </c>
      <c r="I92" s="391">
        <f t="shared" si="52"/>
        <v>0</v>
      </c>
      <c r="J92" s="392"/>
      <c r="K92" s="393">
        <f t="shared" si="53"/>
        <v>0</v>
      </c>
      <c r="L92" s="394"/>
      <c r="M92" s="130"/>
      <c r="N92" s="395">
        <f t="shared" si="49"/>
        <v>0</v>
      </c>
      <c r="O92" s="396"/>
    </row>
    <row r="93" spans="5:15" hidden="1" x14ac:dyDescent="0.3">
      <c r="E93" s="81" t="s">
        <v>46</v>
      </c>
      <c r="F93" s="127">
        <f t="shared" si="51"/>
        <v>0</v>
      </c>
      <c r="G93" s="128" t="str">
        <f t="shared" si="51"/>
        <v/>
      </c>
      <c r="H93" s="129" t="str">
        <f t="shared" si="51"/>
        <v/>
      </c>
      <c r="I93" s="391">
        <f t="shared" si="52"/>
        <v>0</v>
      </c>
      <c r="J93" s="392"/>
      <c r="K93" s="393">
        <f t="shared" si="53"/>
        <v>0</v>
      </c>
      <c r="L93" s="394"/>
      <c r="M93" s="130"/>
      <c r="N93" s="395">
        <f t="shared" si="49"/>
        <v>0</v>
      </c>
      <c r="O93" s="396"/>
    </row>
    <row r="94" spans="5:15" hidden="1" x14ac:dyDescent="0.3">
      <c r="E94" s="81" t="s">
        <v>46</v>
      </c>
      <c r="F94" s="127">
        <f t="shared" si="51"/>
        <v>0</v>
      </c>
      <c r="G94" s="128" t="str">
        <f t="shared" si="51"/>
        <v/>
      </c>
      <c r="H94" s="129" t="str">
        <f t="shared" si="51"/>
        <v/>
      </c>
      <c r="I94" s="391">
        <f t="shared" si="52"/>
        <v>0</v>
      </c>
      <c r="J94" s="392"/>
      <c r="K94" s="393">
        <f t="shared" si="53"/>
        <v>0</v>
      </c>
      <c r="L94" s="394"/>
      <c r="M94" s="130"/>
      <c r="N94" s="395">
        <f t="shared" si="49"/>
        <v>0</v>
      </c>
      <c r="O94" s="396"/>
    </row>
    <row r="95" spans="5:15" hidden="1" x14ac:dyDescent="0.3">
      <c r="E95" s="81" t="s">
        <v>46</v>
      </c>
      <c r="F95" s="127">
        <f t="shared" si="51"/>
        <v>0</v>
      </c>
      <c r="G95" s="128" t="str">
        <f t="shared" si="51"/>
        <v/>
      </c>
      <c r="H95" s="129" t="str">
        <f t="shared" si="51"/>
        <v/>
      </c>
      <c r="I95" s="391">
        <f t="shared" si="52"/>
        <v>0</v>
      </c>
      <c r="J95" s="392"/>
      <c r="K95" s="393">
        <f t="shared" si="53"/>
        <v>0</v>
      </c>
      <c r="L95" s="394"/>
      <c r="M95" s="130"/>
      <c r="N95" s="395">
        <f t="shared" si="49"/>
        <v>0</v>
      </c>
      <c r="O95" s="396"/>
    </row>
    <row r="96" spans="5:15" hidden="1" x14ac:dyDescent="0.3">
      <c r="E96" s="81" t="s">
        <v>46</v>
      </c>
      <c r="F96" s="127">
        <f t="shared" si="51"/>
        <v>0</v>
      </c>
      <c r="G96" s="128" t="str">
        <f t="shared" si="51"/>
        <v/>
      </c>
      <c r="H96" s="129" t="str">
        <f t="shared" si="51"/>
        <v/>
      </c>
      <c r="I96" s="391">
        <f t="shared" si="52"/>
        <v>0</v>
      </c>
      <c r="J96" s="392"/>
      <c r="K96" s="393">
        <f t="shared" si="53"/>
        <v>0</v>
      </c>
      <c r="L96" s="394"/>
      <c r="M96" s="130"/>
      <c r="N96" s="395">
        <f t="shared" si="49"/>
        <v>0</v>
      </c>
      <c r="O96" s="396"/>
    </row>
    <row r="97" spans="5:15" hidden="1" x14ac:dyDescent="0.3">
      <c r="E97" s="81" t="s">
        <v>46</v>
      </c>
      <c r="F97" s="127">
        <f t="shared" si="51"/>
        <v>0</v>
      </c>
      <c r="G97" s="128" t="str">
        <f t="shared" si="51"/>
        <v/>
      </c>
      <c r="H97" s="129" t="str">
        <f t="shared" si="51"/>
        <v/>
      </c>
      <c r="I97" s="391">
        <f t="shared" si="52"/>
        <v>0</v>
      </c>
      <c r="J97" s="392"/>
      <c r="K97" s="393">
        <f t="shared" si="53"/>
        <v>0</v>
      </c>
      <c r="L97" s="394"/>
      <c r="M97" s="130"/>
      <c r="N97" s="395">
        <f t="shared" si="49"/>
        <v>0</v>
      </c>
      <c r="O97" s="396"/>
    </row>
    <row r="98" spans="5:15" hidden="1" x14ac:dyDescent="0.3">
      <c r="E98" s="81" t="s">
        <v>46</v>
      </c>
      <c r="F98" s="127">
        <f t="shared" si="51"/>
        <v>0</v>
      </c>
      <c r="G98" s="128" t="str">
        <f t="shared" si="51"/>
        <v/>
      </c>
      <c r="H98" s="129" t="str">
        <f t="shared" si="51"/>
        <v/>
      </c>
      <c r="I98" s="391">
        <f t="shared" si="52"/>
        <v>0</v>
      </c>
      <c r="J98" s="392"/>
      <c r="K98" s="393">
        <f t="shared" si="53"/>
        <v>0</v>
      </c>
      <c r="L98" s="394"/>
      <c r="M98" s="130"/>
      <c r="N98" s="395">
        <f t="shared" si="49"/>
        <v>0</v>
      </c>
      <c r="O98" s="396"/>
    </row>
    <row r="99" spans="5:15" hidden="1" x14ac:dyDescent="0.3">
      <c r="E99" s="81" t="s">
        <v>46</v>
      </c>
      <c r="F99" s="127">
        <f t="shared" si="51"/>
        <v>0</v>
      </c>
      <c r="G99" s="128" t="str">
        <f t="shared" si="51"/>
        <v/>
      </c>
      <c r="H99" s="129" t="str">
        <f t="shared" si="51"/>
        <v/>
      </c>
      <c r="I99" s="391">
        <f t="shared" si="52"/>
        <v>0</v>
      </c>
      <c r="J99" s="392"/>
      <c r="K99" s="393">
        <f t="shared" si="53"/>
        <v>0</v>
      </c>
      <c r="L99" s="394"/>
      <c r="M99" s="130"/>
      <c r="N99" s="395">
        <f t="shared" si="49"/>
        <v>0</v>
      </c>
      <c r="O99" s="396"/>
    </row>
  </sheetData>
  <sheetProtection formatCells="0" formatColumns="0" formatRows="0"/>
  <mergeCells count="720"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AA43:AB43"/>
    <mergeCell ref="AC43:AD43"/>
    <mergeCell ref="AE43:AF43"/>
    <mergeCell ref="S47:T47"/>
    <mergeCell ref="U47:V47"/>
    <mergeCell ref="W47:X47"/>
    <mergeCell ref="Y47:Z47"/>
    <mergeCell ref="AA45:AB45"/>
    <mergeCell ref="AC45:AD45"/>
    <mergeCell ref="AE45:AF45"/>
    <mergeCell ref="U43:V43"/>
    <mergeCell ref="W43:X43"/>
    <mergeCell ref="Y43:Z43"/>
    <mergeCell ref="S45:T45"/>
    <mergeCell ref="U45:V45"/>
    <mergeCell ref="W45:X45"/>
    <mergeCell ref="Y45:Z45"/>
    <mergeCell ref="O41:P41"/>
    <mergeCell ref="Q41:R41"/>
    <mergeCell ref="S41:T41"/>
    <mergeCell ref="U41:V41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W41:X41"/>
    <mergeCell ref="Y41:Z41"/>
    <mergeCell ref="AE39:AF39"/>
    <mergeCell ref="AG39:AH39"/>
    <mergeCell ref="I40:J40"/>
    <mergeCell ref="K40:L40"/>
    <mergeCell ref="M40:N40"/>
    <mergeCell ref="O40:P40"/>
    <mergeCell ref="Q40:R40"/>
    <mergeCell ref="S40:T40"/>
    <mergeCell ref="AG40:AH40"/>
    <mergeCell ref="U40:V40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AG41:AH41"/>
    <mergeCell ref="I41:J41"/>
    <mergeCell ref="K41:L41"/>
    <mergeCell ref="M41:N41"/>
    <mergeCell ref="AG38:AH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A39:AB39"/>
    <mergeCell ref="AC39:AD39"/>
    <mergeCell ref="AC37:AD37"/>
    <mergeCell ref="AE37:AF37"/>
    <mergeCell ref="AG37:AH37"/>
    <mergeCell ref="AJ36:AJ37"/>
    <mergeCell ref="AK36:AK37"/>
    <mergeCell ref="AL36:AM37"/>
    <mergeCell ref="AC36:AD36"/>
    <mergeCell ref="AE36:AF36"/>
    <mergeCell ref="AG36:AH36"/>
    <mergeCell ref="AI36:AI37"/>
    <mergeCell ref="I37:J37"/>
    <mergeCell ref="K37:L37"/>
    <mergeCell ref="M37:N37"/>
    <mergeCell ref="O37:P37"/>
    <mergeCell ref="Q37:R37"/>
    <mergeCell ref="S37:T37"/>
    <mergeCell ref="U37:V37"/>
    <mergeCell ref="Y36:Z36"/>
    <mergeCell ref="AA36:AB36"/>
    <mergeCell ref="W37:X37"/>
    <mergeCell ref="Y37:Z37"/>
    <mergeCell ref="AA37:AB37"/>
    <mergeCell ref="AA35:AM35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T32"/>
    <mergeCell ref="U32:Z32"/>
    <mergeCell ref="AA32:AB32"/>
    <mergeCell ref="AC30:AM30"/>
    <mergeCell ref="I31:J31"/>
    <mergeCell ref="K31:L31"/>
    <mergeCell ref="M31:N31"/>
    <mergeCell ref="O31:T31"/>
    <mergeCell ref="U31:Z31"/>
    <mergeCell ref="AA31:AB31"/>
    <mergeCell ref="I30:J30"/>
    <mergeCell ref="K30:L30"/>
    <mergeCell ref="M30:N30"/>
    <mergeCell ref="O30:T30"/>
    <mergeCell ref="U30:Z30"/>
    <mergeCell ref="AA30:AB30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I24:J24"/>
    <mergeCell ref="K24:L24"/>
    <mergeCell ref="M24:N24"/>
    <mergeCell ref="O24:T24"/>
    <mergeCell ref="U24:Z24"/>
    <mergeCell ref="AA24:AB24"/>
    <mergeCell ref="AA21:AB21"/>
    <mergeCell ref="AC21:AD21"/>
    <mergeCell ref="AE21:AF21"/>
    <mergeCell ref="AG21:AH21"/>
    <mergeCell ref="E23:J23"/>
    <mergeCell ref="K23:AB23"/>
    <mergeCell ref="AC23:AM23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C20:AD20"/>
    <mergeCell ref="AE20:AF20"/>
    <mergeCell ref="AA19:AB19"/>
    <mergeCell ref="AC19:AD19"/>
    <mergeCell ref="AE19:AF19"/>
    <mergeCell ref="AG19:AH19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7:AB17"/>
    <mergeCell ref="AC17:AD17"/>
    <mergeCell ref="AE17:AF17"/>
    <mergeCell ref="AG17:AH17"/>
    <mergeCell ref="I18:J18"/>
    <mergeCell ref="K18:L18"/>
    <mergeCell ref="M18:N18"/>
    <mergeCell ref="O18:P18"/>
    <mergeCell ref="Q18:R18"/>
    <mergeCell ref="S18:T18"/>
    <mergeCell ref="AG18:AH18"/>
    <mergeCell ref="U18:V18"/>
    <mergeCell ref="W18:X18"/>
    <mergeCell ref="Y18:Z18"/>
    <mergeCell ref="AA18:AB18"/>
    <mergeCell ref="AC18:AD18"/>
    <mergeCell ref="AE18:AF18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AE15:AF15"/>
    <mergeCell ref="AG15:AH15"/>
    <mergeCell ref="I16:J16"/>
    <mergeCell ref="K16:L16"/>
    <mergeCell ref="M16:N16"/>
    <mergeCell ref="O16:P16"/>
    <mergeCell ref="Q16:R16"/>
    <mergeCell ref="S16:T16"/>
    <mergeCell ref="AG16:AH16"/>
    <mergeCell ref="U16:V16"/>
    <mergeCell ref="W16:X16"/>
    <mergeCell ref="Y16:Z16"/>
    <mergeCell ref="AA16:AB16"/>
    <mergeCell ref="AC16:AD16"/>
    <mergeCell ref="AE16:AF16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3:AB13"/>
    <mergeCell ref="AC13:AD13"/>
    <mergeCell ref="AE13:AF13"/>
    <mergeCell ref="AG13:AH13"/>
    <mergeCell ref="I14:J14"/>
    <mergeCell ref="K14:L14"/>
    <mergeCell ref="M14:N14"/>
    <mergeCell ref="O14:P14"/>
    <mergeCell ref="Q14:R14"/>
    <mergeCell ref="S14:T14"/>
    <mergeCell ref="AG14:AH14"/>
    <mergeCell ref="U14:V14"/>
    <mergeCell ref="W14:X14"/>
    <mergeCell ref="Y14:Z14"/>
    <mergeCell ref="AA14:AB14"/>
    <mergeCell ref="AC14:AD14"/>
    <mergeCell ref="AE14:AF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1:AB11"/>
    <mergeCell ref="AC11:AD11"/>
    <mergeCell ref="AE11:AF11"/>
    <mergeCell ref="AG11:AH11"/>
    <mergeCell ref="I12:J12"/>
    <mergeCell ref="K12:L12"/>
    <mergeCell ref="M12:N12"/>
    <mergeCell ref="O12:P12"/>
    <mergeCell ref="Q12:R12"/>
    <mergeCell ref="S12:T12"/>
    <mergeCell ref="AG12:AH12"/>
    <mergeCell ref="U12:V12"/>
    <mergeCell ref="W12:X12"/>
    <mergeCell ref="Y12:Z12"/>
    <mergeCell ref="AA12:AB12"/>
    <mergeCell ref="AC12:AD12"/>
    <mergeCell ref="AE12:AF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9:AB9"/>
    <mergeCell ref="AC9:AD9"/>
    <mergeCell ref="AE9:AF9"/>
    <mergeCell ref="AG9:AH9"/>
    <mergeCell ref="I10:J10"/>
    <mergeCell ref="K10:L10"/>
    <mergeCell ref="M10:N10"/>
    <mergeCell ref="O10:P10"/>
    <mergeCell ref="Q10:R10"/>
    <mergeCell ref="S10:T10"/>
    <mergeCell ref="AG10:AH10"/>
    <mergeCell ref="U10:V10"/>
    <mergeCell ref="W10:X10"/>
    <mergeCell ref="Y10:Z10"/>
    <mergeCell ref="AA10:AB10"/>
    <mergeCell ref="AC10:AD10"/>
    <mergeCell ref="AE10:AF10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S8:T8"/>
    <mergeCell ref="AG8:AH8"/>
    <mergeCell ref="U8:V8"/>
    <mergeCell ref="W8:X8"/>
    <mergeCell ref="Y8:Z8"/>
    <mergeCell ref="AA8:AB8"/>
    <mergeCell ref="AC8:AD8"/>
    <mergeCell ref="AE8:AF8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E5:AF5"/>
    <mergeCell ref="AG5:AH5"/>
    <mergeCell ref="I6:J6"/>
    <mergeCell ref="K6:L6"/>
    <mergeCell ref="M6:N6"/>
    <mergeCell ref="O6:P6"/>
    <mergeCell ref="Q6:R6"/>
    <mergeCell ref="S6:T6"/>
    <mergeCell ref="AG6:AH6"/>
    <mergeCell ref="U6:V6"/>
    <mergeCell ref="W6:X6"/>
    <mergeCell ref="Y6:Z6"/>
    <mergeCell ref="AA6:AB6"/>
    <mergeCell ref="AC6:AD6"/>
    <mergeCell ref="AE6:AF6"/>
    <mergeCell ref="AM4:AM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E4:AF4"/>
    <mergeCell ref="AG4:AH4"/>
    <mergeCell ref="AI4:AI5"/>
    <mergeCell ref="AJ4:AJ5"/>
    <mergeCell ref="AK4:AK5"/>
    <mergeCell ref="AL4:AL5"/>
    <mergeCell ref="S4:T4"/>
    <mergeCell ref="U4:V4"/>
    <mergeCell ref="W4:X4"/>
    <mergeCell ref="Y4:Z4"/>
    <mergeCell ref="AA4:AB4"/>
    <mergeCell ref="AC4:AD4"/>
    <mergeCell ref="AA5:AB5"/>
    <mergeCell ref="AC5:AD5"/>
    <mergeCell ref="E3:F3"/>
    <mergeCell ref="G3:H3"/>
    <mergeCell ref="I3:K3"/>
    <mergeCell ref="L3:N3"/>
    <mergeCell ref="O3:T3"/>
    <mergeCell ref="I4:J4"/>
    <mergeCell ref="K4:L4"/>
    <mergeCell ref="M4:N4"/>
    <mergeCell ref="O4:P4"/>
    <mergeCell ref="Q4:R4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6:F21">
    <cfRule type="duplicateValues" dxfId="27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S100"/>
  <sheetViews>
    <sheetView showZeros="0" view="pageBreakPreview" topLeftCell="E1" zoomScaleNormal="100" zoomScaleSheetLayoutView="100" workbookViewId="0">
      <pane ySplit="1" topLeftCell="A17" activePane="bottomLeft" state="frozenSplit"/>
      <selection activeCell="Y17" sqref="Y17:Z17"/>
      <selection pane="bottomLeft" activeCell="AA17" sqref="AA17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72</v>
      </c>
      <c r="H3" s="428"/>
      <c r="I3" s="426" t="s">
        <v>20</v>
      </c>
      <c r="J3" s="429"/>
      <c r="K3" s="427"/>
      <c r="L3" s="460">
        <v>15</v>
      </c>
      <c r="M3" s="461"/>
      <c r="N3" s="426" t="s">
        <v>21</v>
      </c>
      <c r="O3" s="429"/>
      <c r="P3" s="427"/>
      <c r="Q3" s="65" t="s">
        <v>246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84"/>
      <c r="F5" s="184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72">
        <v>227</v>
      </c>
      <c r="G6" s="54" t="str">
        <f>IFERROR(VLOOKUP($F6,long_j,2,FALSE)&amp;" "&amp;UPPER(VLOOKUP($F6,long_j,3,FALSE)),"")</f>
        <v>Daniel BRAMBLE</v>
      </c>
      <c r="H6" s="192" t="str">
        <f t="shared" ref="H6:H21" si="0">IFERROR(VLOOKUP($F6,long_j,5,FALSE),"")</f>
        <v>Shaftesbury Barnet</v>
      </c>
      <c r="I6" s="187">
        <v>7.29</v>
      </c>
      <c r="J6" s="74"/>
      <c r="K6" s="187">
        <v>7.66</v>
      </c>
      <c r="L6" s="74"/>
      <c r="M6" s="187">
        <v>7.69</v>
      </c>
      <c r="N6" s="74"/>
      <c r="O6" s="187">
        <v>7.69</v>
      </c>
      <c r="P6" s="187"/>
      <c r="Q6" s="33">
        <f>J68</f>
        <v>1</v>
      </c>
      <c r="R6" s="187">
        <v>7.68</v>
      </c>
      <c r="S6" s="74"/>
      <c r="T6" s="187">
        <v>7.53</v>
      </c>
      <c r="U6" s="74"/>
      <c r="V6" s="187">
        <v>7.75</v>
      </c>
      <c r="W6" s="74" t="s">
        <v>1014</v>
      </c>
      <c r="X6" s="460">
        <f>IF(AND(R6="X",T6="X",V6="X"),O6,IF(O6&gt;LARGE(R6:W6,1),O6,LARGE(R6:W6,1)))</f>
        <v>7.75</v>
      </c>
      <c r="Y6" s="461"/>
      <c r="Z6" s="33"/>
      <c r="AA6" s="188" t="str">
        <f t="shared" ref="AA6:AA21" si="1">IFERROR(VLOOKUP($F6,long_j,4,FALSE),"")</f>
        <v>Senior</v>
      </c>
      <c r="AB6" s="188" t="str">
        <f t="shared" ref="AB6:AB21" si="2">IFERROR(VLOOKUP($F6,long_j,8,FALSE),"")</f>
        <v/>
      </c>
      <c r="AC6" s="69" t="str">
        <f t="shared" ref="AC6:AC21" si="3">IFERROR(VLOOKUP($F6,long_j,7,FALSE),"")</f>
        <v>8.15</v>
      </c>
      <c r="AD6" s="34"/>
    </row>
    <row r="7" spans="1:44" ht="15.95" customHeight="1" x14ac:dyDescent="0.25">
      <c r="A7" s="30"/>
      <c r="B7" s="30"/>
      <c r="C7" s="25"/>
      <c r="D7" s="25"/>
      <c r="E7" s="188">
        <v>2</v>
      </c>
      <c r="F7" s="172">
        <v>228</v>
      </c>
      <c r="G7" s="54" t="str">
        <f t="shared" ref="G7:G21" si="4">IFERROR(VLOOKUP($F7,long_j,2,FALSE)&amp;" "&amp;UPPER(VLOOKUP($F7,long_j,3,FALSE)),"")</f>
        <v>James LELLIOTT</v>
      </c>
      <c r="H7" s="192" t="str">
        <f t="shared" si="0"/>
        <v>Bournemouth AC</v>
      </c>
      <c r="I7" s="187" t="s">
        <v>1005</v>
      </c>
      <c r="J7" s="74"/>
      <c r="K7" s="187">
        <v>5.73</v>
      </c>
      <c r="L7" s="74"/>
      <c r="M7" s="187" t="s">
        <v>1005</v>
      </c>
      <c r="N7" s="74"/>
      <c r="O7" s="187">
        <v>5.73</v>
      </c>
      <c r="P7" s="187"/>
      <c r="Q7" s="33">
        <f t="shared" ref="Q7:Q21" si="5">J69</f>
        <v>11</v>
      </c>
      <c r="R7" s="187">
        <v>7.14</v>
      </c>
      <c r="S7" s="74" t="s">
        <v>1058</v>
      </c>
      <c r="T7" s="187" t="s">
        <v>1005</v>
      </c>
      <c r="U7" s="74"/>
      <c r="V7" s="187">
        <v>7.39</v>
      </c>
      <c r="W7" s="74" t="s">
        <v>1026</v>
      </c>
      <c r="X7" s="460">
        <f t="shared" ref="X7:X21" si="6">IF(AND(R7="X",T7="X",V7="X"),O7,IF(O7&gt;LARGE(R7:W7,1),O7,LARGE(R7:W7,1)))</f>
        <v>7.39</v>
      </c>
      <c r="Y7" s="461"/>
      <c r="Z7" s="33"/>
      <c r="AA7" s="188" t="str">
        <f t="shared" si="1"/>
        <v>Senior</v>
      </c>
      <c r="AB7" s="188" t="str">
        <f t="shared" si="2"/>
        <v/>
      </c>
      <c r="AC7" s="69" t="str">
        <f t="shared" si="3"/>
        <v>7.74</v>
      </c>
      <c r="AD7" s="35"/>
    </row>
    <row r="8" spans="1:44" ht="15.95" customHeight="1" x14ac:dyDescent="0.25">
      <c r="A8" s="30"/>
      <c r="B8" s="30"/>
      <c r="C8" s="25"/>
      <c r="D8" s="25"/>
      <c r="E8" s="188">
        <v>3</v>
      </c>
      <c r="F8" s="172">
        <v>229</v>
      </c>
      <c r="G8" s="54" t="str">
        <f t="shared" si="4"/>
        <v>Alex FARQUHARSON</v>
      </c>
      <c r="H8" s="192" t="str">
        <f t="shared" si="0"/>
        <v>Coventry Godiva</v>
      </c>
      <c r="I8" s="187">
        <v>5.45</v>
      </c>
      <c r="J8" s="74"/>
      <c r="K8" s="187">
        <v>5.3</v>
      </c>
      <c r="L8" s="74"/>
      <c r="M8" s="187">
        <v>7.41</v>
      </c>
      <c r="N8" s="74" t="s">
        <v>1023</v>
      </c>
      <c r="O8" s="187">
        <v>7.41</v>
      </c>
      <c r="P8" s="187"/>
      <c r="Q8" s="33">
        <f t="shared" si="5"/>
        <v>2</v>
      </c>
      <c r="R8" s="187">
        <v>5.49</v>
      </c>
      <c r="S8" s="74"/>
      <c r="T8" s="187">
        <v>7.25</v>
      </c>
      <c r="U8" s="74"/>
      <c r="V8" s="187">
        <v>7.44</v>
      </c>
      <c r="W8" s="74" t="s">
        <v>1019</v>
      </c>
      <c r="X8" s="460">
        <f t="shared" si="6"/>
        <v>7.44</v>
      </c>
      <c r="Y8" s="461"/>
      <c r="Z8" s="33"/>
      <c r="AA8" s="188" t="str">
        <f t="shared" si="1"/>
        <v>Senior</v>
      </c>
      <c r="AB8" s="188" t="str">
        <f t="shared" si="2"/>
        <v/>
      </c>
      <c r="AC8" s="69" t="str">
        <f t="shared" si="3"/>
        <v>7.61</v>
      </c>
    </row>
    <row r="9" spans="1:44" ht="15.95" customHeight="1" x14ac:dyDescent="0.25">
      <c r="A9" s="30"/>
      <c r="B9" s="30"/>
      <c r="C9" s="25"/>
      <c r="D9" s="25"/>
      <c r="E9" s="188">
        <v>4</v>
      </c>
      <c r="F9" s="172">
        <v>230</v>
      </c>
      <c r="G9" s="54" t="str">
        <f t="shared" si="4"/>
        <v>Trevor ALEXANDERSON</v>
      </c>
      <c r="H9" s="192" t="str">
        <f t="shared" si="0"/>
        <v>Birchfield Harriers</v>
      </c>
      <c r="I9" s="187">
        <v>7.01</v>
      </c>
      <c r="J9" s="74"/>
      <c r="K9" s="187">
        <v>7</v>
      </c>
      <c r="L9" s="74"/>
      <c r="M9" s="187">
        <v>6.95</v>
      </c>
      <c r="N9" s="74"/>
      <c r="O9" s="187">
        <v>7.01</v>
      </c>
      <c r="P9" s="187"/>
      <c r="Q9" s="33">
        <f t="shared" si="5"/>
        <v>4</v>
      </c>
      <c r="R9" s="187">
        <v>7.23</v>
      </c>
      <c r="S9" s="74" t="s">
        <v>1022</v>
      </c>
      <c r="T9" s="187">
        <v>7.21</v>
      </c>
      <c r="U9" s="74"/>
      <c r="V9" s="187">
        <v>7.2</v>
      </c>
      <c r="W9" s="74"/>
      <c r="X9" s="460">
        <f t="shared" si="6"/>
        <v>7.23</v>
      </c>
      <c r="Y9" s="461"/>
      <c r="Z9" s="33"/>
      <c r="AA9" s="188" t="str">
        <f t="shared" si="1"/>
        <v>Senior</v>
      </c>
      <c r="AB9" s="188" t="str">
        <f t="shared" si="2"/>
        <v/>
      </c>
      <c r="AC9" s="69" t="str">
        <f t="shared" si="3"/>
        <v>7.36</v>
      </c>
    </row>
    <row r="10" spans="1:44" ht="15.95" customHeight="1" x14ac:dyDescent="0.25">
      <c r="A10" s="30"/>
      <c r="B10" s="30"/>
      <c r="C10" s="25"/>
      <c r="D10" s="25"/>
      <c r="E10" s="188">
        <v>5</v>
      </c>
      <c r="F10" s="172"/>
      <c r="G10" s="54" t="str">
        <f t="shared" si="4"/>
        <v/>
      </c>
      <c r="H10" s="192" t="str">
        <f t="shared" si="0"/>
        <v/>
      </c>
      <c r="I10" s="187">
        <v>0</v>
      </c>
      <c r="J10" s="74"/>
      <c r="K10" s="187"/>
      <c r="L10" s="74"/>
      <c r="M10" s="187"/>
      <c r="N10" s="74"/>
      <c r="O10" s="187"/>
      <c r="P10" s="187"/>
      <c r="Q10" s="33" t="str">
        <f t="shared" si="5"/>
        <v/>
      </c>
      <c r="R10" s="187">
        <v>0</v>
      </c>
      <c r="S10" s="74"/>
      <c r="T10" s="187"/>
      <c r="U10" s="74"/>
      <c r="V10" s="187"/>
      <c r="W10" s="74"/>
      <c r="X10" s="460">
        <f t="shared" si="6"/>
        <v>0</v>
      </c>
      <c r="Y10" s="461"/>
      <c r="Z10" s="33"/>
      <c r="AA10" s="188" t="str">
        <f t="shared" si="1"/>
        <v/>
      </c>
      <c r="AB10" s="188" t="str">
        <f t="shared" si="2"/>
        <v/>
      </c>
      <c r="AC10" s="69" t="str">
        <f t="shared" si="3"/>
        <v/>
      </c>
    </row>
    <row r="11" spans="1:44" ht="15.95" customHeight="1" x14ac:dyDescent="0.25">
      <c r="A11" s="30"/>
      <c r="B11" s="30"/>
      <c r="C11" s="25"/>
      <c r="D11" s="25"/>
      <c r="E11" s="188">
        <v>6</v>
      </c>
      <c r="F11" s="172">
        <v>234</v>
      </c>
      <c r="G11" s="54" t="str">
        <f t="shared" si="4"/>
        <v>Zak SKINNER</v>
      </c>
      <c r="H11" s="192" t="str">
        <f t="shared" si="0"/>
        <v>LSAC</v>
      </c>
      <c r="I11" s="187">
        <v>6.89</v>
      </c>
      <c r="J11" s="74" t="s">
        <v>1059</v>
      </c>
      <c r="K11" s="187" t="s">
        <v>1005</v>
      </c>
      <c r="L11" s="74"/>
      <c r="M11" s="187">
        <v>6.69</v>
      </c>
      <c r="N11" s="74"/>
      <c r="O11" s="187">
        <v>6.89</v>
      </c>
      <c r="P11" s="187"/>
      <c r="Q11" s="33">
        <f t="shared" si="5"/>
        <v>7</v>
      </c>
      <c r="R11" s="187" t="s">
        <v>1005</v>
      </c>
      <c r="S11" s="74"/>
      <c r="T11" s="187">
        <v>6.57</v>
      </c>
      <c r="U11" s="74"/>
      <c r="V11" s="187" t="s">
        <v>1005</v>
      </c>
      <c r="W11" s="74"/>
      <c r="X11" s="460">
        <f t="shared" si="6"/>
        <v>6.89</v>
      </c>
      <c r="Y11" s="461"/>
      <c r="Z11" s="33"/>
      <c r="AA11" s="188" t="str">
        <f t="shared" si="1"/>
        <v>Senior</v>
      </c>
      <c r="AB11" s="188" t="str">
        <f t="shared" si="2"/>
        <v/>
      </c>
      <c r="AC11" s="69" t="str">
        <f t="shared" si="3"/>
        <v>6.77</v>
      </c>
    </row>
    <row r="12" spans="1:44" ht="15.95" customHeight="1" x14ac:dyDescent="0.25">
      <c r="A12" s="30"/>
      <c r="B12" s="30"/>
      <c r="C12" s="25"/>
      <c r="D12" s="25"/>
      <c r="E12" s="188">
        <v>7</v>
      </c>
      <c r="F12" s="172">
        <v>236</v>
      </c>
      <c r="G12" s="54" t="str">
        <f t="shared" si="4"/>
        <v>Cameron ELLIS</v>
      </c>
      <c r="H12" s="192" t="str">
        <f t="shared" si="0"/>
        <v>Basildon</v>
      </c>
      <c r="I12" s="304">
        <v>6.16</v>
      </c>
      <c r="J12" s="74"/>
      <c r="K12" s="304">
        <v>6.41</v>
      </c>
      <c r="L12" s="74"/>
      <c r="M12" s="304">
        <v>6.73</v>
      </c>
      <c r="N12" s="74" t="s">
        <v>1009</v>
      </c>
      <c r="O12" s="304">
        <v>6.73</v>
      </c>
      <c r="P12" s="304"/>
      <c r="Q12" s="33">
        <f t="shared" ref="Q12" si="7">J74</f>
        <v>10</v>
      </c>
      <c r="R12" s="304">
        <v>6.4</v>
      </c>
      <c r="S12" s="74"/>
      <c r="T12" s="304">
        <v>6.61</v>
      </c>
      <c r="U12" s="74" t="s">
        <v>1081</v>
      </c>
      <c r="V12" s="304">
        <v>5.51</v>
      </c>
      <c r="W12" s="74"/>
      <c r="X12" s="460">
        <f t="shared" ref="X12" si="8">IF(AND(R12="X",T12="X",V12="X"),O12,IF(O12&gt;LARGE(R12:W12,1),O12,LARGE(R12:W12,1)))</f>
        <v>6.73</v>
      </c>
      <c r="Y12" s="461"/>
      <c r="Z12" s="33"/>
      <c r="AA12" s="188" t="str">
        <f t="shared" si="1"/>
        <v>U17</v>
      </c>
      <c r="AB12" s="188" t="str">
        <f t="shared" si="2"/>
        <v/>
      </c>
      <c r="AC12" s="69" t="str">
        <f t="shared" si="3"/>
        <v>7.08</v>
      </c>
    </row>
    <row r="13" spans="1:44" ht="15.95" customHeight="1" x14ac:dyDescent="0.25">
      <c r="A13" s="30"/>
      <c r="B13" s="30"/>
      <c r="C13" s="25"/>
      <c r="D13" s="25"/>
      <c r="E13" s="188">
        <v>8</v>
      </c>
      <c r="F13" s="172"/>
      <c r="G13" s="54" t="str">
        <f t="shared" si="4"/>
        <v/>
      </c>
      <c r="H13" s="192" t="str">
        <f t="shared" si="0"/>
        <v/>
      </c>
      <c r="I13" s="187">
        <v>0</v>
      </c>
      <c r="J13" s="74"/>
      <c r="K13" s="187"/>
      <c r="L13" s="74"/>
      <c r="M13" s="187"/>
      <c r="N13" s="74"/>
      <c r="O13" s="187"/>
      <c r="P13" s="187"/>
      <c r="Q13" s="33" t="str">
        <f t="shared" si="5"/>
        <v/>
      </c>
      <c r="R13" s="187">
        <v>0</v>
      </c>
      <c r="S13" s="74"/>
      <c r="T13" s="187"/>
      <c r="U13" s="74"/>
      <c r="V13" s="187"/>
      <c r="W13" s="74"/>
      <c r="X13" s="460">
        <f t="shared" si="6"/>
        <v>0</v>
      </c>
      <c r="Y13" s="461"/>
      <c r="Z13" s="33"/>
      <c r="AA13" s="188" t="str">
        <f t="shared" si="1"/>
        <v/>
      </c>
      <c r="AB13" s="188" t="str">
        <f t="shared" si="2"/>
        <v/>
      </c>
      <c r="AC13" s="69" t="str">
        <f t="shared" si="3"/>
        <v/>
      </c>
    </row>
    <row r="14" spans="1:44" ht="15.95" customHeight="1" x14ac:dyDescent="0.25">
      <c r="A14" s="30"/>
      <c r="B14" s="30"/>
      <c r="C14" s="25"/>
      <c r="D14" s="25"/>
      <c r="E14" s="188">
        <v>9</v>
      </c>
      <c r="F14" s="172">
        <v>237</v>
      </c>
      <c r="G14" s="54" t="str">
        <f>IFERROR(VLOOKUP($F14,long_j,2,FALSE)&amp;" "&amp;UPPER(VLOOKUP($F14,long_j,3,FALSE)),"")</f>
        <v>Rob WOOLGAR</v>
      </c>
      <c r="H14" s="192" t="str">
        <f t="shared" si="0"/>
        <v>Bournemouth AC</v>
      </c>
      <c r="I14" s="187">
        <v>6.91</v>
      </c>
      <c r="J14" s="74"/>
      <c r="K14" s="187">
        <v>6.61</v>
      </c>
      <c r="L14" s="74" t="s">
        <v>7</v>
      </c>
      <c r="M14" s="187" t="s">
        <v>1005</v>
      </c>
      <c r="N14" s="74"/>
      <c r="O14" s="187">
        <v>6.91</v>
      </c>
      <c r="P14" s="187"/>
      <c r="Q14" s="33">
        <f t="shared" si="5"/>
        <v>6</v>
      </c>
      <c r="R14" s="187">
        <v>6.72</v>
      </c>
      <c r="S14" s="74"/>
      <c r="T14" s="187" t="s">
        <v>1005</v>
      </c>
      <c r="U14" s="74"/>
      <c r="V14" s="187">
        <v>6.94</v>
      </c>
      <c r="W14" s="74" t="s">
        <v>1027</v>
      </c>
      <c r="X14" s="460">
        <f t="shared" si="6"/>
        <v>6.94</v>
      </c>
      <c r="Y14" s="461"/>
      <c r="Z14" s="33"/>
      <c r="AA14" s="188" t="str">
        <f t="shared" si="1"/>
        <v>Senior</v>
      </c>
      <c r="AB14" s="188" t="str">
        <f t="shared" si="2"/>
        <v/>
      </c>
      <c r="AC14" s="69" t="str">
        <f t="shared" si="3"/>
        <v>7.11</v>
      </c>
    </row>
    <row r="15" spans="1:44" ht="15.95" customHeight="1" x14ac:dyDescent="0.25">
      <c r="A15" s="30"/>
      <c r="B15" s="30"/>
      <c r="C15" s="25"/>
      <c r="D15" s="25"/>
      <c r="E15" s="188">
        <v>10</v>
      </c>
      <c r="F15" s="172">
        <v>238</v>
      </c>
      <c r="G15" s="54" t="str">
        <f t="shared" si="4"/>
        <v>Seb WILSON DYER GOUGH</v>
      </c>
      <c r="H15" s="192" t="str">
        <f t="shared" si="0"/>
        <v>Herne Hill Harriers</v>
      </c>
      <c r="I15" s="187">
        <v>6.48</v>
      </c>
      <c r="J15" s="74" t="s">
        <v>1082</v>
      </c>
      <c r="K15" s="187" t="s">
        <v>1005</v>
      </c>
      <c r="L15" s="74"/>
      <c r="M15" s="187">
        <v>6.86</v>
      </c>
      <c r="N15" s="74"/>
      <c r="O15" s="187">
        <v>6.86</v>
      </c>
      <c r="P15" s="187"/>
      <c r="Q15" s="33">
        <f t="shared" si="5"/>
        <v>8</v>
      </c>
      <c r="R15" s="187" t="s">
        <v>1005</v>
      </c>
      <c r="S15" s="74"/>
      <c r="T15" s="187" t="s">
        <v>1005</v>
      </c>
      <c r="U15" s="74"/>
      <c r="V15" s="187">
        <v>6.94</v>
      </c>
      <c r="W15" s="74" t="s">
        <v>1010</v>
      </c>
      <c r="X15" s="460">
        <f t="shared" si="6"/>
        <v>6.94</v>
      </c>
      <c r="Y15" s="461"/>
      <c r="Z15" s="33"/>
      <c r="AA15" s="188" t="str">
        <f t="shared" si="1"/>
        <v>Senior</v>
      </c>
      <c r="AB15" s="188" t="str">
        <f t="shared" si="2"/>
        <v/>
      </c>
      <c r="AC15" s="69" t="str">
        <f t="shared" si="3"/>
        <v>7.03</v>
      </c>
    </row>
    <row r="16" spans="1:44" ht="15.95" customHeight="1" x14ac:dyDescent="0.25">
      <c r="A16" s="30"/>
      <c r="B16" s="30"/>
      <c r="C16" s="25"/>
      <c r="D16" s="25"/>
      <c r="E16" s="188">
        <v>11</v>
      </c>
      <c r="F16" s="172">
        <v>240</v>
      </c>
      <c r="G16" s="54" t="str">
        <f t="shared" si="4"/>
        <v>Ed BARBOUR</v>
      </c>
      <c r="H16" s="192" t="str">
        <f t="shared" si="0"/>
        <v>Amber Valley &amp; Erewash AC</v>
      </c>
      <c r="I16" s="187">
        <v>6.77</v>
      </c>
      <c r="J16" s="74"/>
      <c r="K16" s="187">
        <v>6.39</v>
      </c>
      <c r="L16" s="74"/>
      <c r="M16" s="187">
        <v>6.83</v>
      </c>
      <c r="N16" s="74" t="s">
        <v>1020</v>
      </c>
      <c r="O16" s="187">
        <v>6.83</v>
      </c>
      <c r="P16" s="187"/>
      <c r="Q16" s="33">
        <f t="shared" si="5"/>
        <v>9</v>
      </c>
      <c r="R16" s="187" t="s">
        <v>1005</v>
      </c>
      <c r="S16" s="74"/>
      <c r="T16" s="187">
        <v>6.81</v>
      </c>
      <c r="U16" s="74"/>
      <c r="V16" s="187" t="s">
        <v>1005</v>
      </c>
      <c r="W16" s="74"/>
      <c r="X16" s="460">
        <f t="shared" si="6"/>
        <v>6.83</v>
      </c>
      <c r="Y16" s="461"/>
      <c r="Z16" s="33"/>
      <c r="AA16" s="188" t="str">
        <f t="shared" si="1"/>
        <v>Senior</v>
      </c>
      <c r="AB16" s="188" t="str">
        <f t="shared" si="2"/>
        <v/>
      </c>
      <c r="AC16" s="69" t="str">
        <f t="shared" si="3"/>
        <v>6.87</v>
      </c>
    </row>
    <row r="17" spans="1:30" ht="15.95" customHeight="1" x14ac:dyDescent="0.25">
      <c r="A17" s="30"/>
      <c r="B17" s="30"/>
      <c r="C17" s="25"/>
      <c r="D17" s="25"/>
      <c r="E17" s="188">
        <v>12</v>
      </c>
      <c r="F17" s="172">
        <v>231</v>
      </c>
      <c r="G17" s="54" t="str">
        <f t="shared" si="4"/>
        <v>Archie YEO</v>
      </c>
      <c r="H17" s="192" t="str">
        <f t="shared" si="0"/>
        <v>Scunthorpe &amp; District</v>
      </c>
      <c r="I17" s="304">
        <v>6.08</v>
      </c>
      <c r="J17" s="74"/>
      <c r="K17" s="304">
        <v>6.37</v>
      </c>
      <c r="L17" s="74" t="s">
        <v>1014</v>
      </c>
      <c r="M17" s="304">
        <v>7.39</v>
      </c>
      <c r="N17" s="74" t="s">
        <v>1009</v>
      </c>
      <c r="O17" s="304">
        <v>7.39</v>
      </c>
      <c r="P17" s="304"/>
      <c r="Q17" s="33">
        <f t="shared" ref="Q17:Q18" si="9">J79</f>
        <v>3</v>
      </c>
      <c r="R17" s="304">
        <v>5.29</v>
      </c>
      <c r="S17" s="74"/>
      <c r="T17" s="304">
        <v>5.41</v>
      </c>
      <c r="U17" s="74"/>
      <c r="V17" s="304">
        <v>5.45</v>
      </c>
      <c r="W17" s="74"/>
      <c r="X17" s="460">
        <f t="shared" ref="X17:X18" si="10">IF(AND(R17="X",T17="X",V17="X"),O17,IF(O17&gt;LARGE(R17:W17,1),O17,LARGE(R17:W17,1)))</f>
        <v>7.39</v>
      </c>
      <c r="Y17" s="461"/>
      <c r="Z17" s="33"/>
      <c r="AA17" s="33" t="s">
        <v>80</v>
      </c>
      <c r="AB17" s="188" t="str">
        <f t="shared" si="2"/>
        <v/>
      </c>
      <c r="AC17" s="69" t="str">
        <f t="shared" si="3"/>
        <v>7.33</v>
      </c>
    </row>
    <row r="18" spans="1:30" ht="15.95" customHeight="1" x14ac:dyDescent="0.25">
      <c r="A18" s="30"/>
      <c r="B18" s="30"/>
      <c r="C18" s="25"/>
      <c r="D18" s="25"/>
      <c r="E18" s="188">
        <v>13</v>
      </c>
      <c r="F18" s="172">
        <v>232</v>
      </c>
      <c r="G18" s="54" t="str">
        <f t="shared" si="4"/>
        <v>Jake BURKEY</v>
      </c>
      <c r="H18" s="192" t="str">
        <f t="shared" si="0"/>
        <v>Team Bath AC</v>
      </c>
      <c r="I18" s="304">
        <v>6.27</v>
      </c>
      <c r="J18" s="74"/>
      <c r="K18" s="304">
        <v>6.94</v>
      </c>
      <c r="L18" s="74" t="s">
        <v>1060</v>
      </c>
      <c r="M18" s="304">
        <v>4.9800000000000004</v>
      </c>
      <c r="N18" s="74"/>
      <c r="O18" s="304">
        <v>6.94</v>
      </c>
      <c r="P18" s="304"/>
      <c r="Q18" s="33">
        <f t="shared" si="9"/>
        <v>5</v>
      </c>
      <c r="R18" s="304">
        <v>6.64</v>
      </c>
      <c r="S18" s="74"/>
      <c r="T18" s="304">
        <v>4.49</v>
      </c>
      <c r="U18" s="74" t="s">
        <v>7</v>
      </c>
      <c r="V18" s="304">
        <v>6.64</v>
      </c>
      <c r="W18" s="74" t="s">
        <v>7</v>
      </c>
      <c r="X18" s="460">
        <f t="shared" si="10"/>
        <v>6.94</v>
      </c>
      <c r="Y18" s="461"/>
      <c r="Z18" s="33"/>
      <c r="AA18" s="188" t="str">
        <f t="shared" si="1"/>
        <v>U20</v>
      </c>
      <c r="AB18" s="188" t="str">
        <f t="shared" si="2"/>
        <v/>
      </c>
      <c r="AC18" s="69" t="str">
        <f t="shared" si="3"/>
        <v>7.25</v>
      </c>
    </row>
    <row r="19" spans="1:30" ht="15.95" customHeight="1" x14ac:dyDescent="0.25">
      <c r="A19" s="30"/>
      <c r="B19" s="30"/>
      <c r="C19" s="25"/>
      <c r="D19" s="25"/>
      <c r="E19" s="188">
        <v>14</v>
      </c>
      <c r="F19" s="172"/>
      <c r="G19" s="54" t="str">
        <f t="shared" si="4"/>
        <v/>
      </c>
      <c r="H19" s="192" t="str">
        <f t="shared" si="0"/>
        <v/>
      </c>
      <c r="I19" s="304"/>
      <c r="J19" s="74"/>
      <c r="K19" s="304"/>
      <c r="L19" s="74"/>
      <c r="M19" s="304"/>
      <c r="N19" s="74"/>
      <c r="O19" s="304"/>
      <c r="P19" s="304"/>
      <c r="Q19" s="33"/>
      <c r="R19" s="304"/>
      <c r="S19" s="74"/>
      <c r="T19" s="304"/>
      <c r="U19" s="74"/>
      <c r="V19" s="304"/>
      <c r="W19" s="74"/>
      <c r="X19" s="460"/>
      <c r="Y19" s="461"/>
      <c r="Z19" s="33"/>
      <c r="AA19" s="188" t="str">
        <f t="shared" si="1"/>
        <v/>
      </c>
      <c r="AB19" s="188" t="str">
        <f t="shared" si="2"/>
        <v/>
      </c>
      <c r="AC19" s="69" t="str">
        <f t="shared" si="3"/>
        <v/>
      </c>
    </row>
    <row r="20" spans="1:30" ht="15.95" customHeight="1" x14ac:dyDescent="0.25">
      <c r="A20" s="30"/>
      <c r="B20" s="30"/>
      <c r="C20" s="25"/>
      <c r="D20" s="25"/>
      <c r="E20" s="188">
        <v>15</v>
      </c>
      <c r="F20" s="198"/>
      <c r="G20" s="54" t="str">
        <f t="shared" si="4"/>
        <v/>
      </c>
      <c r="H20" s="192" t="str">
        <f t="shared" si="0"/>
        <v/>
      </c>
      <c r="I20" s="187"/>
      <c r="J20" s="74"/>
      <c r="K20" s="187"/>
      <c r="L20" s="74"/>
      <c r="M20" s="187"/>
      <c r="N20" s="74"/>
      <c r="O20" s="187"/>
      <c r="P20" s="187"/>
      <c r="Q20" s="33"/>
      <c r="R20" s="187"/>
      <c r="S20" s="74"/>
      <c r="T20" s="187"/>
      <c r="U20" s="74"/>
      <c r="V20" s="187"/>
      <c r="W20" s="74"/>
      <c r="X20" s="460"/>
      <c r="Y20" s="461"/>
      <c r="Z20" s="33"/>
      <c r="AA20" s="188" t="str">
        <f t="shared" si="1"/>
        <v/>
      </c>
      <c r="AB20" s="188" t="str">
        <f t="shared" si="2"/>
        <v/>
      </c>
      <c r="AC20" s="69" t="str">
        <f t="shared" si="3"/>
        <v/>
      </c>
    </row>
    <row r="21" spans="1:30" ht="15.95" customHeight="1" x14ac:dyDescent="0.25">
      <c r="A21" s="30"/>
      <c r="B21" s="30"/>
      <c r="C21" s="25"/>
      <c r="D21" s="25"/>
      <c r="E21" s="188">
        <v>16</v>
      </c>
      <c r="F21" s="198"/>
      <c r="G21" s="54" t="str">
        <f t="shared" si="4"/>
        <v/>
      </c>
      <c r="H21" s="192" t="str">
        <f t="shared" si="0"/>
        <v/>
      </c>
      <c r="I21" s="187">
        <v>0</v>
      </c>
      <c r="J21" s="74"/>
      <c r="K21" s="187"/>
      <c r="L21" s="74"/>
      <c r="M21" s="187"/>
      <c r="N21" s="74"/>
      <c r="O21" s="187"/>
      <c r="P21" s="187"/>
      <c r="Q21" s="33" t="str">
        <f t="shared" si="5"/>
        <v/>
      </c>
      <c r="R21" s="187">
        <v>0</v>
      </c>
      <c r="S21" s="74"/>
      <c r="T21" s="187"/>
      <c r="U21" s="74"/>
      <c r="V21" s="187"/>
      <c r="W21" s="74"/>
      <c r="X21" s="460">
        <f t="shared" si="6"/>
        <v>0</v>
      </c>
      <c r="Y21" s="461"/>
      <c r="Z21" s="33" t="str">
        <f t="shared" ref="Z21" si="11">L83</f>
        <v/>
      </c>
      <c r="AA21" s="188" t="str">
        <f t="shared" si="1"/>
        <v/>
      </c>
      <c r="AB21" s="188" t="str">
        <f t="shared" si="2"/>
        <v/>
      </c>
      <c r="AC21" s="69" t="str">
        <f t="shared" si="3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88" t="s">
        <v>43</v>
      </c>
      <c r="F24" s="188" t="s">
        <v>44</v>
      </c>
      <c r="G24" s="188" t="s">
        <v>24</v>
      </c>
      <c r="H24" s="188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89"/>
      <c r="AB24" s="189"/>
      <c r="AC24" s="71"/>
    </row>
    <row r="25" spans="1:30" ht="15.95" customHeight="1" x14ac:dyDescent="0.25">
      <c r="C25" s="25">
        <v>1</v>
      </c>
      <c r="D25" s="17">
        <v>9</v>
      </c>
      <c r="E25" s="303">
        <v>1</v>
      </c>
      <c r="F25" s="188">
        <v>227</v>
      </c>
      <c r="G25" s="232" t="s">
        <v>1075</v>
      </c>
      <c r="H25" s="192" t="s">
        <v>1076</v>
      </c>
      <c r="I25" s="446">
        <v>7.75</v>
      </c>
      <c r="J25" s="447"/>
      <c r="K25" s="303">
        <v>9</v>
      </c>
      <c r="L25" s="188">
        <v>234</v>
      </c>
      <c r="M25" s="476" t="s">
        <v>1077</v>
      </c>
      <c r="N25" s="477"/>
      <c r="O25" s="477"/>
      <c r="P25" s="478"/>
      <c r="Q25" s="479" t="s">
        <v>476</v>
      </c>
      <c r="R25" s="449"/>
      <c r="S25" s="449"/>
      <c r="T25" s="450"/>
      <c r="U25" s="446">
        <v>6.89</v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303">
        <v>2</v>
      </c>
      <c r="F26" s="188">
        <v>229</v>
      </c>
      <c r="G26" s="54" t="str">
        <f t="shared" ref="G26:G30" si="12">IFERROR(VLOOKUP($F26,long_j,2,FALSE)&amp;" "&amp;UPPER(VLOOKUP($F26,long_j,3,FALSE)),"")</f>
        <v>Alex FARQUHARSON</v>
      </c>
      <c r="H26" s="192" t="str">
        <f t="shared" ref="H26:H32" si="13">IFERROR(VLOOKUP($F26,long_j,5,FALSE),"")</f>
        <v>Coventry Godiva</v>
      </c>
      <c r="I26" s="446">
        <v>7.44</v>
      </c>
      <c r="J26" s="447"/>
      <c r="K26" s="303">
        <v>10</v>
      </c>
      <c r="L26" s="188">
        <v>240</v>
      </c>
      <c r="M26" s="476" t="s">
        <v>1078</v>
      </c>
      <c r="N26" s="483"/>
      <c r="O26" s="483"/>
      <c r="P26" s="484"/>
      <c r="Q26" s="479" t="s">
        <v>1079</v>
      </c>
      <c r="R26" s="449"/>
      <c r="S26" s="449"/>
      <c r="T26" s="450"/>
      <c r="U26" s="446">
        <v>6.83</v>
      </c>
      <c r="V26" s="447"/>
      <c r="W26" s="41"/>
      <c r="X26" s="42"/>
      <c r="Y26" s="42"/>
      <c r="Z26" s="20"/>
      <c r="AA26" s="189"/>
      <c r="AB26" s="189"/>
      <c r="AC26" s="71"/>
    </row>
    <row r="27" spans="1:30" ht="15.95" customHeight="1" x14ac:dyDescent="0.25">
      <c r="C27" s="25">
        <v>3</v>
      </c>
      <c r="D27" s="17">
        <v>11</v>
      </c>
      <c r="E27" s="303">
        <v>3</v>
      </c>
      <c r="F27" s="188">
        <v>231</v>
      </c>
      <c r="G27" s="54" t="str">
        <f t="shared" si="12"/>
        <v>Archie YEO</v>
      </c>
      <c r="H27" s="192" t="str">
        <f t="shared" si="13"/>
        <v>Scunthorpe &amp; District</v>
      </c>
      <c r="I27" s="446">
        <v>7.39</v>
      </c>
      <c r="J27" s="447"/>
      <c r="K27" s="303">
        <v>11</v>
      </c>
      <c r="L27" s="188">
        <v>236</v>
      </c>
      <c r="M27" s="482" t="s">
        <v>1080</v>
      </c>
      <c r="N27" s="480"/>
      <c r="O27" s="480"/>
      <c r="P27" s="481"/>
      <c r="Q27" s="448" t="s">
        <v>312</v>
      </c>
      <c r="R27" s="449"/>
      <c r="S27" s="449"/>
      <c r="T27" s="450"/>
      <c r="U27" s="446">
        <v>6.73</v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303">
        <v>4</v>
      </c>
      <c r="F28" s="188">
        <v>228</v>
      </c>
      <c r="G28" s="54" t="str">
        <f t="shared" si="12"/>
        <v>James LELLIOTT</v>
      </c>
      <c r="H28" s="192" t="str">
        <f t="shared" si="13"/>
        <v>Bournemouth AC</v>
      </c>
      <c r="I28" s="446">
        <v>7.39</v>
      </c>
      <c r="J28" s="447"/>
      <c r="K28" s="303">
        <v>12</v>
      </c>
      <c r="L28" s="188"/>
      <c r="M28" s="476"/>
      <c r="N28" s="480"/>
      <c r="O28" s="480"/>
      <c r="P28" s="481"/>
      <c r="Q28" s="448"/>
      <c r="R28" s="449"/>
      <c r="S28" s="449"/>
      <c r="T28" s="450"/>
      <c r="U28" s="446"/>
      <c r="V28" s="447"/>
      <c r="W28" s="41"/>
      <c r="X28" s="42"/>
      <c r="Y28" s="42"/>
      <c r="Z28" s="20"/>
      <c r="AA28" s="189"/>
      <c r="AB28" s="189"/>
      <c r="AC28" s="71"/>
    </row>
    <row r="29" spans="1:30" ht="15.95" customHeight="1" x14ac:dyDescent="0.25">
      <c r="C29" s="25">
        <v>5</v>
      </c>
      <c r="D29" s="17">
        <v>13</v>
      </c>
      <c r="E29" s="303">
        <v>5</v>
      </c>
      <c r="F29" s="188">
        <v>230</v>
      </c>
      <c r="G29" s="54" t="str">
        <f t="shared" si="12"/>
        <v>Trevor ALEXANDERSON</v>
      </c>
      <c r="H29" s="192" t="str">
        <f t="shared" si="13"/>
        <v>Birchfield Harriers</v>
      </c>
      <c r="I29" s="446">
        <v>7.23</v>
      </c>
      <c r="J29" s="447"/>
      <c r="K29" s="303">
        <v>13</v>
      </c>
      <c r="L29" s="188"/>
      <c r="M29" s="482"/>
      <c r="N29" s="480"/>
      <c r="O29" s="480"/>
      <c r="P29" s="481"/>
      <c r="Q29" s="448"/>
      <c r="R29" s="449"/>
      <c r="S29" s="449"/>
      <c r="T29" s="450"/>
      <c r="U29" s="446"/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303">
        <v>6</v>
      </c>
      <c r="F30" s="188">
        <v>238</v>
      </c>
      <c r="G30" s="54" t="str">
        <f t="shared" si="12"/>
        <v>Seb WILSON DYER GOUGH</v>
      </c>
      <c r="H30" s="192" t="str">
        <f t="shared" si="13"/>
        <v>Herne Hill Harriers</v>
      </c>
      <c r="I30" s="446">
        <v>6.94</v>
      </c>
      <c r="J30" s="447"/>
      <c r="K30" s="303">
        <v>14</v>
      </c>
      <c r="L30" s="188"/>
      <c r="M30" s="482"/>
      <c r="N30" s="480"/>
      <c r="O30" s="480"/>
      <c r="P30" s="481"/>
      <c r="Q30" s="448"/>
      <c r="R30" s="449"/>
      <c r="S30" s="449"/>
      <c r="T30" s="450"/>
      <c r="U30" s="446"/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303">
        <v>7</v>
      </c>
      <c r="F31" s="188">
        <v>237</v>
      </c>
      <c r="G31" s="54" t="str">
        <f>IFERROR(VLOOKUP($F31,long_j,2,FALSE)&amp;" "&amp;UPPER(VLOOKUP($F31,long_j,3,FALSE)),"")</f>
        <v>Rob WOOLGAR</v>
      </c>
      <c r="H31" s="192" t="str">
        <f t="shared" si="13"/>
        <v>Bournemouth AC</v>
      </c>
      <c r="I31" s="446">
        <v>6.94</v>
      </c>
      <c r="J31" s="447"/>
      <c r="K31" s="303">
        <v>15</v>
      </c>
      <c r="L31" s="188" t="str">
        <f t="shared" ref="L31:L32" si="14">IFERROR(VLOOKUP($D31,$E$68:$N$99,2,FALSE),"")</f>
        <v/>
      </c>
      <c r="M31" s="482" t="str">
        <f>IFERROR(VLOOKUP($L31,long_j,2,FALSE)&amp;" "&amp;UPPER(VLOOKUP($L31,long_j,3,FALSE)),"")</f>
        <v/>
      </c>
      <c r="N31" s="480" t="str">
        <f t="shared" ref="N31:P32" si="15">IFERROR(VLOOKUP($F31,long_j,2,FALSE)&amp;" "&amp;UPPER(VLOOKUP($F31,long_j,3,FALSE)),"")</f>
        <v>Rob WOOLGAR</v>
      </c>
      <c r="O31" s="480" t="str">
        <f t="shared" si="15"/>
        <v>Rob WOOLGAR</v>
      </c>
      <c r="P31" s="481" t="str">
        <f t="shared" si="15"/>
        <v>Rob WOOLGAR</v>
      </c>
      <c r="Q31" s="448" t="str">
        <f t="shared" ref="Q31:Q32" si="16">IFERROR(VLOOKUP($L31,long_j,5,FALSE),"")</f>
        <v/>
      </c>
      <c r="R31" s="449" t="str">
        <f t="shared" ref="R31:T32" si="17">IFERROR(VLOOKUP($F31,long_j,5,FALSE),"")</f>
        <v>Bournemouth AC</v>
      </c>
      <c r="S31" s="449" t="str">
        <f t="shared" si="17"/>
        <v>Bournemouth AC</v>
      </c>
      <c r="T31" s="450" t="str">
        <f t="shared" si="17"/>
        <v>Bournemouth AC</v>
      </c>
      <c r="U31" s="446" t="str">
        <f t="shared" ref="U31:U32" si="18">IFERROR(VLOOKUP($D31,$E$68:$N$99,10,FALSE),"")</f>
        <v/>
      </c>
      <c r="V31" s="447"/>
      <c r="W31" s="41"/>
      <c r="X31" s="42"/>
      <c r="Y31" s="42"/>
      <c r="Z31" s="20"/>
      <c r="AA31" s="189"/>
      <c r="AB31" s="189"/>
      <c r="AC31" s="71"/>
    </row>
    <row r="32" spans="1:30" ht="15.95" customHeight="1" x14ac:dyDescent="0.25">
      <c r="C32" s="25">
        <v>8</v>
      </c>
      <c r="D32" s="17">
        <v>16</v>
      </c>
      <c r="E32" s="188">
        <v>8</v>
      </c>
      <c r="F32" s="188">
        <v>232</v>
      </c>
      <c r="G32" s="54" t="str">
        <f t="shared" ref="G32" si="19">IFERROR(VLOOKUP($F32,long_j,2,FALSE)&amp;" "&amp;UPPER(VLOOKUP($F32,long_j,3,FALSE)),"")</f>
        <v>Jake BURKEY</v>
      </c>
      <c r="H32" s="192" t="str">
        <f t="shared" si="13"/>
        <v>Team Bath AC</v>
      </c>
      <c r="I32" s="446">
        <v>6.94</v>
      </c>
      <c r="J32" s="447"/>
      <c r="K32" s="188">
        <v>16</v>
      </c>
      <c r="L32" s="188" t="str">
        <f t="shared" si="14"/>
        <v/>
      </c>
      <c r="M32" s="482" t="str">
        <f>IFERROR(VLOOKUP($L32,long_j,2,FALSE)&amp;" "&amp;UPPER(VLOOKUP($L32,long_j,3,FALSE)),"")</f>
        <v/>
      </c>
      <c r="N32" s="480" t="str">
        <f t="shared" si="15"/>
        <v>Jake BURKEY</v>
      </c>
      <c r="O32" s="480" t="str">
        <f t="shared" si="15"/>
        <v>Jake BURKEY</v>
      </c>
      <c r="P32" s="481" t="str">
        <f t="shared" si="15"/>
        <v>Jake BURKEY</v>
      </c>
      <c r="Q32" s="448" t="str">
        <f t="shared" si="16"/>
        <v/>
      </c>
      <c r="R32" s="449" t="str">
        <f t="shared" si="17"/>
        <v>Team Bath AC</v>
      </c>
      <c r="S32" s="449" t="str">
        <f t="shared" si="17"/>
        <v>Team Bath AC</v>
      </c>
      <c r="T32" s="450" t="str">
        <f t="shared" si="17"/>
        <v>Team Bath AC</v>
      </c>
      <c r="U32" s="446" t="str">
        <f t="shared" si="18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LONG JUMP POOL A MEN</v>
      </c>
      <c r="H35" s="428"/>
      <c r="I35" s="426" t="s">
        <v>20</v>
      </c>
      <c r="J35" s="429"/>
      <c r="K35" s="427"/>
      <c r="L35" s="430">
        <f>L3</f>
        <v>15</v>
      </c>
      <c r="M35" s="431"/>
      <c r="N35" s="426" t="str">
        <f>N3</f>
        <v>RECORD</v>
      </c>
      <c r="O35" s="429"/>
      <c r="P35" s="427"/>
      <c r="Q35" s="415" t="str">
        <f>Q3</f>
        <v xml:space="preserve">7.93w - Gable Garenamotse (Cardiff AC) 13/06/04 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84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84"/>
      <c r="F37" s="184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84"/>
      <c r="AB37" s="184"/>
      <c r="AC37" s="62"/>
    </row>
    <row r="38" spans="1:31" ht="15.95" hidden="1" customHeight="1" x14ac:dyDescent="0.25">
      <c r="A38" s="30"/>
      <c r="B38" s="30"/>
      <c r="C38" s="25">
        <f t="shared" ref="C38:D53" si="20">AB38</f>
        <v>0</v>
      </c>
      <c r="D38" s="25">
        <f t="shared" si="20"/>
        <v>0</v>
      </c>
      <c r="E38" s="185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1">IF(AND(I38="NT",K38="NT",M38="NT"),0,LARGE(I38:N38,1))</f>
        <v>0</v>
      </c>
      <c r="P38" s="404"/>
      <c r="Q38" s="184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84" t="str">
        <f>L84</f>
        <v/>
      </c>
      <c r="AA38" s="184"/>
      <c r="AB38" s="184"/>
      <c r="AC38" s="62"/>
      <c r="AD38" s="34"/>
    </row>
    <row r="39" spans="1:31" ht="15.95" hidden="1" customHeight="1" x14ac:dyDescent="0.25">
      <c r="A39" s="30"/>
      <c r="B39" s="30"/>
      <c r="C39" s="25">
        <f t="shared" si="20"/>
        <v>0</v>
      </c>
      <c r="D39" s="25">
        <f t="shared" si="20"/>
        <v>0</v>
      </c>
      <c r="E39" s="184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1"/>
        <v>0</v>
      </c>
      <c r="P39" s="404"/>
      <c r="Q39" s="184" t="str">
        <f t="shared" ref="Q39:Q53" si="22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3">IF(AND(R39="NT",T39="NT",V39="NT"),O39,IF(O39&gt;LARGE(R39:W39,1),O39,LARGE(R39:W39,1)))</f>
        <v>0</v>
      </c>
      <c r="Y39" s="404"/>
      <c r="Z39" s="184" t="str">
        <f t="shared" ref="Z39:Z53" si="24">L85</f>
        <v/>
      </c>
      <c r="AA39" s="184"/>
      <c r="AB39" s="184"/>
      <c r="AC39" s="62"/>
      <c r="AD39" s="35"/>
    </row>
    <row r="40" spans="1:31" ht="15.95" hidden="1" customHeight="1" x14ac:dyDescent="0.25">
      <c r="A40" s="30"/>
      <c r="B40" s="30"/>
      <c r="C40" s="25">
        <f t="shared" si="20"/>
        <v>0</v>
      </c>
      <c r="D40" s="25">
        <f t="shared" si="20"/>
        <v>0</v>
      </c>
      <c r="E40" s="185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1"/>
        <v>0</v>
      </c>
      <c r="P40" s="404"/>
      <c r="Q40" s="184" t="str">
        <f t="shared" si="22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3"/>
        <v>0</v>
      </c>
      <c r="Y40" s="404"/>
      <c r="Z40" s="184" t="str">
        <f t="shared" si="24"/>
        <v/>
      </c>
      <c r="AA40" s="184"/>
      <c r="AB40" s="184"/>
      <c r="AC40" s="62"/>
    </row>
    <row r="41" spans="1:31" ht="15.95" hidden="1" customHeight="1" x14ac:dyDescent="0.25">
      <c r="A41" s="30"/>
      <c r="B41" s="30"/>
      <c r="C41" s="25">
        <f t="shared" si="20"/>
        <v>0</v>
      </c>
      <c r="D41" s="25">
        <f t="shared" si="20"/>
        <v>0</v>
      </c>
      <c r="E41" s="184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1"/>
        <v>0</v>
      </c>
      <c r="P41" s="404"/>
      <c r="Q41" s="184" t="str">
        <f t="shared" si="22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3"/>
        <v>0</v>
      </c>
      <c r="Y41" s="404"/>
      <c r="Z41" s="184" t="str">
        <f t="shared" si="24"/>
        <v/>
      </c>
      <c r="AA41" s="184"/>
      <c r="AB41" s="184"/>
      <c r="AC41" s="62"/>
    </row>
    <row r="42" spans="1:31" ht="15.95" hidden="1" customHeight="1" x14ac:dyDescent="0.25">
      <c r="A42" s="30"/>
      <c r="B42" s="30"/>
      <c r="C42" s="25">
        <f t="shared" si="20"/>
        <v>0</v>
      </c>
      <c r="D42" s="25">
        <f t="shared" si="20"/>
        <v>0</v>
      </c>
      <c r="E42" s="185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1"/>
        <v>0</v>
      </c>
      <c r="P42" s="404"/>
      <c r="Q42" s="184" t="str">
        <f t="shared" si="22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3"/>
        <v>0</v>
      </c>
      <c r="Y42" s="404"/>
      <c r="Z42" s="184" t="str">
        <f t="shared" si="24"/>
        <v/>
      </c>
      <c r="AA42" s="184"/>
      <c r="AB42" s="184"/>
      <c r="AC42" s="62"/>
    </row>
    <row r="43" spans="1:31" ht="15.95" hidden="1" customHeight="1" x14ac:dyDescent="0.25">
      <c r="A43" s="30"/>
      <c r="B43" s="30"/>
      <c r="C43" s="25">
        <f t="shared" si="20"/>
        <v>0</v>
      </c>
      <c r="D43" s="25">
        <f t="shared" si="20"/>
        <v>0</v>
      </c>
      <c r="E43" s="184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1"/>
        <v>0</v>
      </c>
      <c r="P43" s="404"/>
      <c r="Q43" s="184" t="str">
        <f t="shared" si="22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3"/>
        <v>0</v>
      </c>
      <c r="Y43" s="404"/>
      <c r="Z43" s="184" t="str">
        <f t="shared" si="24"/>
        <v/>
      </c>
      <c r="AA43" s="184"/>
      <c r="AB43" s="184"/>
      <c r="AC43" s="62"/>
    </row>
    <row r="44" spans="1:31" ht="15.95" hidden="1" customHeight="1" x14ac:dyDescent="0.25">
      <c r="A44" s="30"/>
      <c r="B44" s="30"/>
      <c r="C44" s="25">
        <f t="shared" si="20"/>
        <v>0</v>
      </c>
      <c r="D44" s="25">
        <f t="shared" si="20"/>
        <v>0</v>
      </c>
      <c r="E44" s="185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1"/>
        <v>0</v>
      </c>
      <c r="P44" s="404"/>
      <c r="Q44" s="184" t="str">
        <f t="shared" si="22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3"/>
        <v>0</v>
      </c>
      <c r="Y44" s="404"/>
      <c r="Z44" s="184" t="str">
        <f t="shared" si="24"/>
        <v/>
      </c>
      <c r="AA44" s="184"/>
      <c r="AB44" s="184"/>
      <c r="AC44" s="62"/>
    </row>
    <row r="45" spans="1:31" ht="15.95" hidden="1" customHeight="1" x14ac:dyDescent="0.25">
      <c r="A45" s="30"/>
      <c r="B45" s="30"/>
      <c r="C45" s="25" t="str">
        <f t="shared" si="20"/>
        <v/>
      </c>
      <c r="D45" s="25" t="str">
        <f t="shared" si="20"/>
        <v/>
      </c>
      <c r="E45" s="184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1"/>
        <v>0</v>
      </c>
      <c r="P45" s="404"/>
      <c r="Q45" s="184" t="str">
        <f t="shared" si="22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3"/>
        <v>0</v>
      </c>
      <c r="Y45" s="404"/>
      <c r="Z45" s="184" t="str">
        <f t="shared" si="24"/>
        <v/>
      </c>
      <c r="AA45" s="184" t="str">
        <f>IF(OR(Z45=0,Z45=""),"",IF(VLOOKUP(F45*11,$F$14:$Z$21,21,FALSE)=0,"A",IF(Z45&gt;(VLOOKUP(F45*11,$F$14:$Z$21,21,FALSE)),"B","A")))</f>
        <v/>
      </c>
      <c r="AB45" s="184" t="str">
        <f t="shared" ref="AB45:AB53" si="25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20"/>
        <v/>
      </c>
      <c r="D46" s="25" t="str">
        <f t="shared" si="20"/>
        <v/>
      </c>
      <c r="E46" s="185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1"/>
        <v>0</v>
      </c>
      <c r="P46" s="404"/>
      <c r="Q46" s="184" t="str">
        <f t="shared" si="22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3"/>
        <v>0</v>
      </c>
      <c r="Y46" s="404"/>
      <c r="Z46" s="184" t="str">
        <f t="shared" si="24"/>
        <v/>
      </c>
      <c r="AA46" s="184" t="str">
        <f t="shared" ref="AA46:AA53" si="26">IF(OR(Z46=0,Z46=""),"",IF(VLOOKUP(F46/11,$F$6:$Z$13,21,FALSE)=0,"A",IF(Z46&gt;VLOOKUP(F46/11,$F$6:$Z$13,21,FALSE),"B","A")))</f>
        <v/>
      </c>
      <c r="AB46" s="184" t="str">
        <f t="shared" si="25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20"/>
        <v/>
      </c>
      <c r="D47" s="25" t="str">
        <f t="shared" si="20"/>
        <v/>
      </c>
      <c r="E47" s="184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1"/>
        <v>0</v>
      </c>
      <c r="P47" s="404"/>
      <c r="Q47" s="184" t="str">
        <f t="shared" si="22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3"/>
        <v>0</v>
      </c>
      <c r="Y47" s="404"/>
      <c r="Z47" s="184" t="str">
        <f t="shared" si="24"/>
        <v/>
      </c>
      <c r="AA47" s="184" t="str">
        <f t="shared" si="26"/>
        <v/>
      </c>
      <c r="AB47" s="184" t="str">
        <f t="shared" si="25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20"/>
        <v/>
      </c>
      <c r="D48" s="25" t="str">
        <f t="shared" si="20"/>
        <v/>
      </c>
      <c r="E48" s="185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1"/>
        <v>0</v>
      </c>
      <c r="P48" s="404"/>
      <c r="Q48" s="184" t="str">
        <f t="shared" si="22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3"/>
        <v>0</v>
      </c>
      <c r="Y48" s="404"/>
      <c r="Z48" s="184" t="str">
        <f t="shared" si="24"/>
        <v/>
      </c>
      <c r="AA48" s="184" t="str">
        <f t="shared" si="26"/>
        <v/>
      </c>
      <c r="AB48" s="184" t="str">
        <f t="shared" si="25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20"/>
        <v/>
      </c>
      <c r="D49" s="25" t="str">
        <f t="shared" si="20"/>
        <v/>
      </c>
      <c r="E49" s="184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1"/>
        <v>0</v>
      </c>
      <c r="P49" s="404"/>
      <c r="Q49" s="184" t="str">
        <f t="shared" si="22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3"/>
        <v>0</v>
      </c>
      <c r="Y49" s="404"/>
      <c r="Z49" s="184" t="str">
        <f t="shared" si="24"/>
        <v/>
      </c>
      <c r="AA49" s="184" t="str">
        <f t="shared" si="26"/>
        <v/>
      </c>
      <c r="AB49" s="184" t="str">
        <f t="shared" si="25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20"/>
        <v/>
      </c>
      <c r="D50" s="25" t="str">
        <f t="shared" si="20"/>
        <v/>
      </c>
      <c r="E50" s="185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1"/>
        <v>0</v>
      </c>
      <c r="P50" s="404"/>
      <c r="Q50" s="184" t="str">
        <f t="shared" si="22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3"/>
        <v>0</v>
      </c>
      <c r="Y50" s="404"/>
      <c r="Z50" s="184" t="str">
        <f t="shared" si="24"/>
        <v/>
      </c>
      <c r="AA50" s="184" t="str">
        <f t="shared" si="26"/>
        <v/>
      </c>
      <c r="AB50" s="184" t="str">
        <f t="shared" si="25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20"/>
        <v/>
      </c>
      <c r="D51" s="25" t="str">
        <f t="shared" si="20"/>
        <v/>
      </c>
      <c r="E51" s="184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1"/>
        <v>0</v>
      </c>
      <c r="P51" s="404"/>
      <c r="Q51" s="184" t="str">
        <f t="shared" si="22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3"/>
        <v>0</v>
      </c>
      <c r="Y51" s="404"/>
      <c r="Z51" s="184" t="str">
        <f t="shared" si="24"/>
        <v/>
      </c>
      <c r="AA51" s="184" t="str">
        <f t="shared" si="26"/>
        <v/>
      </c>
      <c r="AB51" s="184" t="str">
        <f t="shared" si="25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20"/>
        <v/>
      </c>
      <c r="D52" s="25" t="str">
        <f t="shared" si="20"/>
        <v/>
      </c>
      <c r="E52" s="185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1"/>
        <v>0</v>
      </c>
      <c r="P52" s="404"/>
      <c r="Q52" s="184" t="str">
        <f t="shared" si="22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3"/>
        <v>0</v>
      </c>
      <c r="Y52" s="404"/>
      <c r="Z52" s="184" t="str">
        <f t="shared" si="24"/>
        <v/>
      </c>
      <c r="AA52" s="184" t="str">
        <f t="shared" si="26"/>
        <v/>
      </c>
      <c r="AB52" s="184" t="str">
        <f t="shared" si="25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20"/>
        <v/>
      </c>
      <c r="D53" s="25" t="str">
        <f t="shared" si="20"/>
        <v/>
      </c>
      <c r="E53" s="184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1"/>
        <v>0</v>
      </c>
      <c r="P53" s="404"/>
      <c r="Q53" s="184" t="str">
        <f t="shared" si="22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3"/>
        <v>0</v>
      </c>
      <c r="Y53" s="404"/>
      <c r="Z53" s="184" t="str">
        <f t="shared" si="24"/>
        <v/>
      </c>
      <c r="AA53" s="184" t="str">
        <f t="shared" si="26"/>
        <v/>
      </c>
      <c r="AB53" s="184" t="str">
        <f t="shared" si="25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84" t="s">
        <v>43</v>
      </c>
      <c r="F56" s="184" t="s">
        <v>44</v>
      </c>
      <c r="G56" s="184" t="s">
        <v>24</v>
      </c>
      <c r="H56" s="184" t="s">
        <v>25</v>
      </c>
      <c r="I56" s="418" t="s">
        <v>45</v>
      </c>
      <c r="J56" s="418"/>
      <c r="K56" s="185" t="s">
        <v>43</v>
      </c>
      <c r="L56" s="186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89"/>
      <c r="AB56" s="189"/>
      <c r="AC56" s="71"/>
    </row>
    <row r="57" spans="1:30" ht="15.95" hidden="1" customHeight="1" x14ac:dyDescent="0.25">
      <c r="C57" s="25">
        <v>17</v>
      </c>
      <c r="D57" s="17">
        <v>25</v>
      </c>
      <c r="E57" s="184">
        <v>17</v>
      </c>
      <c r="F57" s="184" t="str">
        <f>IF(ISERROR(VLOOKUP($C57,$L$68:$N$99,2,FALSE)=TRUE),"",VLOOKUP($C57,$L$68:$N$99,2,FALSE))</f>
        <v/>
      </c>
      <c r="G57" s="56" t="str">
        <f t="shared" ref="G57:G64" si="27">IF(ISERROR(VLOOKUP($F57,males_declared,2,FALSE))=TRUE,"",UPPER(VLOOKUP($F57,males_declared,2,FALSE)))</f>
        <v/>
      </c>
      <c r="H57" s="56" t="str">
        <f t="shared" ref="H57:H64" si="28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84">
        <v>25</v>
      </c>
      <c r="L57" s="184" t="str">
        <f>IF(ISERROR(VLOOKUP($D57,$L$68:$N$99,2,FALSE)=TRUE),"",VLOOKUP($D57,$L$68:$N$99,2,FALSE))</f>
        <v/>
      </c>
      <c r="M57" s="405" t="str">
        <f t="shared" ref="M57:M64" si="29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30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84">
        <v>18</v>
      </c>
      <c r="F58" s="184" t="str">
        <f t="shared" ref="F58:F64" si="31">IF(ISERROR(VLOOKUP($C58,$L$68:$N$99,2,FALSE)=TRUE),"",VLOOKUP($C58,$L$68:$N$99,2,FALSE))</f>
        <v/>
      </c>
      <c r="G58" s="56" t="str">
        <f t="shared" si="27"/>
        <v/>
      </c>
      <c r="H58" s="56" t="str">
        <f t="shared" si="28"/>
        <v/>
      </c>
      <c r="I58" s="402" t="str">
        <f t="shared" ref="I58:I64" si="32">IF(ISERROR(VLOOKUP($C58,$L$68:$N$99,3,FALSE)=TRUE),"",VLOOKUP($C58,$L$68:$N$99,3,FALSE))</f>
        <v/>
      </c>
      <c r="J58" s="404"/>
      <c r="K58" s="184">
        <v>26</v>
      </c>
      <c r="L58" s="184" t="str">
        <f t="shared" ref="L58:L64" si="33">IF(ISERROR(VLOOKUP($D58,$L$68:$N$99,2,FALSE)=TRUE),"",VLOOKUP($D58,$L$68:$N$99,2,FALSE))</f>
        <v/>
      </c>
      <c r="M58" s="405" t="str">
        <f t="shared" si="29"/>
        <v/>
      </c>
      <c r="N58" s="406"/>
      <c r="O58" s="406"/>
      <c r="P58" s="407"/>
      <c r="Q58" s="408" t="str">
        <f t="shared" si="30"/>
        <v/>
      </c>
      <c r="R58" s="409"/>
      <c r="S58" s="409"/>
      <c r="T58" s="410"/>
      <c r="U58" s="402" t="str">
        <f t="shared" ref="U58:U64" si="34">IF(ISERROR(VLOOKUP($D58,$L$68:$N$99,3,FALSE)=TRUE),"",VLOOKUP($D58,$L$68:$N$99,3,FALSE))</f>
        <v/>
      </c>
      <c r="V58" s="404"/>
      <c r="W58" s="41"/>
      <c r="X58" s="42"/>
      <c r="Y58" s="42"/>
      <c r="Z58" s="20"/>
      <c r="AA58" s="189"/>
      <c r="AB58" s="189"/>
      <c r="AC58" s="71"/>
    </row>
    <row r="59" spans="1:30" ht="15.95" hidden="1" customHeight="1" x14ac:dyDescent="0.25">
      <c r="C59" s="25">
        <v>19</v>
      </c>
      <c r="D59" s="17">
        <v>27</v>
      </c>
      <c r="E59" s="184">
        <v>19</v>
      </c>
      <c r="F59" s="184" t="str">
        <f t="shared" si="31"/>
        <v/>
      </c>
      <c r="G59" s="56" t="str">
        <f t="shared" si="27"/>
        <v/>
      </c>
      <c r="H59" s="56" t="str">
        <f t="shared" si="28"/>
        <v/>
      </c>
      <c r="I59" s="402" t="str">
        <f t="shared" si="32"/>
        <v/>
      </c>
      <c r="J59" s="404"/>
      <c r="K59" s="184">
        <v>27</v>
      </c>
      <c r="L59" s="184" t="str">
        <f t="shared" si="33"/>
        <v/>
      </c>
      <c r="M59" s="405" t="str">
        <f t="shared" si="29"/>
        <v/>
      </c>
      <c r="N59" s="406"/>
      <c r="O59" s="406"/>
      <c r="P59" s="407"/>
      <c r="Q59" s="408" t="str">
        <f t="shared" si="30"/>
        <v/>
      </c>
      <c r="R59" s="409"/>
      <c r="S59" s="409"/>
      <c r="T59" s="410"/>
      <c r="U59" s="402" t="str">
        <f t="shared" si="34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84">
        <v>20</v>
      </c>
      <c r="F60" s="184" t="str">
        <f t="shared" si="31"/>
        <v/>
      </c>
      <c r="G60" s="56" t="str">
        <f t="shared" si="27"/>
        <v/>
      </c>
      <c r="H60" s="56" t="str">
        <f t="shared" si="28"/>
        <v/>
      </c>
      <c r="I60" s="402" t="str">
        <f t="shared" si="32"/>
        <v/>
      </c>
      <c r="J60" s="404"/>
      <c r="K60" s="184">
        <v>28</v>
      </c>
      <c r="L60" s="184" t="str">
        <f t="shared" si="33"/>
        <v/>
      </c>
      <c r="M60" s="405" t="str">
        <f t="shared" si="29"/>
        <v/>
      </c>
      <c r="N60" s="406"/>
      <c r="O60" s="406"/>
      <c r="P60" s="407"/>
      <c r="Q60" s="408" t="str">
        <f t="shared" si="30"/>
        <v/>
      </c>
      <c r="R60" s="409"/>
      <c r="S60" s="409"/>
      <c r="T60" s="410"/>
      <c r="U60" s="402" t="str">
        <f t="shared" si="34"/>
        <v/>
      </c>
      <c r="V60" s="404"/>
      <c r="W60" s="41"/>
      <c r="X60" s="42"/>
      <c r="Y60" s="42"/>
      <c r="Z60" s="20"/>
      <c r="AA60" s="189"/>
      <c r="AB60" s="189"/>
      <c r="AC60" s="71"/>
    </row>
    <row r="61" spans="1:30" ht="15.95" hidden="1" customHeight="1" x14ac:dyDescent="0.25">
      <c r="C61" s="25">
        <v>21</v>
      </c>
      <c r="D61" s="17">
        <v>29</v>
      </c>
      <c r="E61" s="184">
        <v>21</v>
      </c>
      <c r="F61" s="184" t="str">
        <f t="shared" si="31"/>
        <v/>
      </c>
      <c r="G61" s="56" t="str">
        <f t="shared" si="27"/>
        <v/>
      </c>
      <c r="H61" s="56" t="str">
        <f t="shared" si="28"/>
        <v/>
      </c>
      <c r="I61" s="402" t="str">
        <f t="shared" si="32"/>
        <v/>
      </c>
      <c r="J61" s="404"/>
      <c r="K61" s="184">
        <v>29</v>
      </c>
      <c r="L61" s="184" t="str">
        <f t="shared" si="33"/>
        <v/>
      </c>
      <c r="M61" s="405" t="str">
        <f t="shared" si="29"/>
        <v/>
      </c>
      <c r="N61" s="406"/>
      <c r="O61" s="406"/>
      <c r="P61" s="407"/>
      <c r="Q61" s="408" t="str">
        <f t="shared" si="30"/>
        <v/>
      </c>
      <c r="R61" s="409"/>
      <c r="S61" s="409"/>
      <c r="T61" s="410"/>
      <c r="U61" s="402" t="str">
        <f t="shared" si="34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84">
        <v>22</v>
      </c>
      <c r="F62" s="184" t="str">
        <f t="shared" si="31"/>
        <v/>
      </c>
      <c r="G62" s="56" t="str">
        <f t="shared" si="27"/>
        <v/>
      </c>
      <c r="H62" s="56" t="str">
        <f t="shared" si="28"/>
        <v/>
      </c>
      <c r="I62" s="402" t="str">
        <f t="shared" si="32"/>
        <v/>
      </c>
      <c r="J62" s="404"/>
      <c r="K62" s="184">
        <v>30</v>
      </c>
      <c r="L62" s="184" t="str">
        <f t="shared" si="33"/>
        <v/>
      </c>
      <c r="M62" s="405" t="str">
        <f t="shared" si="29"/>
        <v/>
      </c>
      <c r="N62" s="406"/>
      <c r="O62" s="406"/>
      <c r="P62" s="407"/>
      <c r="Q62" s="408" t="str">
        <f t="shared" si="30"/>
        <v/>
      </c>
      <c r="R62" s="409"/>
      <c r="S62" s="409"/>
      <c r="T62" s="410"/>
      <c r="U62" s="402" t="str">
        <f t="shared" si="34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84">
        <v>23</v>
      </c>
      <c r="F63" s="184" t="str">
        <f t="shared" si="31"/>
        <v/>
      </c>
      <c r="G63" s="56" t="str">
        <f t="shared" si="27"/>
        <v/>
      </c>
      <c r="H63" s="56" t="str">
        <f t="shared" si="28"/>
        <v/>
      </c>
      <c r="I63" s="402" t="str">
        <f t="shared" si="32"/>
        <v/>
      </c>
      <c r="J63" s="404"/>
      <c r="K63" s="184">
        <v>31</v>
      </c>
      <c r="L63" s="184" t="str">
        <f t="shared" si="33"/>
        <v/>
      </c>
      <c r="M63" s="405" t="str">
        <f t="shared" si="29"/>
        <v/>
      </c>
      <c r="N63" s="406"/>
      <c r="O63" s="406"/>
      <c r="P63" s="407"/>
      <c r="Q63" s="408" t="str">
        <f t="shared" si="30"/>
        <v/>
      </c>
      <c r="R63" s="409"/>
      <c r="S63" s="409"/>
      <c r="T63" s="410"/>
      <c r="U63" s="402" t="str">
        <f t="shared" si="34"/>
        <v/>
      </c>
      <c r="V63" s="404"/>
      <c r="W63" s="41"/>
      <c r="X63" s="42"/>
      <c r="Y63" s="42"/>
      <c r="Z63" s="20"/>
      <c r="AA63" s="189"/>
      <c r="AB63" s="189"/>
      <c r="AC63" s="71"/>
    </row>
    <row r="64" spans="1:30" ht="15.95" hidden="1" customHeight="1" x14ac:dyDescent="0.25">
      <c r="C64" s="25">
        <v>24</v>
      </c>
      <c r="D64" s="17">
        <v>32</v>
      </c>
      <c r="E64" s="184">
        <v>24</v>
      </c>
      <c r="F64" s="184" t="str">
        <f t="shared" si="31"/>
        <v/>
      </c>
      <c r="G64" s="56" t="str">
        <f t="shared" si="27"/>
        <v/>
      </c>
      <c r="H64" s="56" t="str">
        <f t="shared" si="28"/>
        <v/>
      </c>
      <c r="I64" s="402" t="str">
        <f t="shared" si="32"/>
        <v/>
      </c>
      <c r="J64" s="404"/>
      <c r="K64" s="184">
        <v>32</v>
      </c>
      <c r="L64" s="184" t="str">
        <f t="shared" si="33"/>
        <v/>
      </c>
      <c r="M64" s="405" t="str">
        <f t="shared" si="29"/>
        <v/>
      </c>
      <c r="N64" s="406"/>
      <c r="O64" s="406"/>
      <c r="P64" s="407"/>
      <c r="Q64" s="408" t="str">
        <f t="shared" si="30"/>
        <v/>
      </c>
      <c r="R64" s="409"/>
      <c r="S64" s="409"/>
      <c r="T64" s="410"/>
      <c r="U64" s="402" t="str">
        <f t="shared" si="34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5">L68</f>
        <v>1</v>
      </c>
      <c r="F68" s="47">
        <f t="shared" ref="F68:H83" si="36">F6</f>
        <v>227</v>
      </c>
      <c r="G68" s="48" t="str">
        <f>G6</f>
        <v>Daniel BRAMBLE</v>
      </c>
      <c r="H68" s="48" t="str">
        <f t="shared" si="36"/>
        <v>Shaftesbury Barnet</v>
      </c>
      <c r="I68" s="47">
        <f>O6</f>
        <v>7.69</v>
      </c>
      <c r="J68" s="47">
        <f>IF(OR(I68=0,I68=""),"",RANK(I68,$I$68:$I$99))</f>
        <v>1</v>
      </c>
      <c r="K68" s="47">
        <f t="shared" ref="K68:K83" si="37">X6</f>
        <v>7.75</v>
      </c>
      <c r="L68" s="47">
        <f t="shared" ref="L68:L99" si="38">IF(OR(K68=0,K68=""),"",RANK(K68,$K$68:$K$99))</f>
        <v>1</v>
      </c>
      <c r="M68" s="47">
        <f t="shared" ref="M68:M99" si="39">F68</f>
        <v>227</v>
      </c>
      <c r="N68" s="47">
        <f t="shared" ref="N68:N99" si="40">K68</f>
        <v>7.75</v>
      </c>
    </row>
    <row r="69" spans="3:14" hidden="1" x14ac:dyDescent="0.25">
      <c r="C69" s="22"/>
      <c r="D69" s="22"/>
      <c r="E69" s="47">
        <f t="shared" si="35"/>
        <v>3</v>
      </c>
      <c r="F69" s="47">
        <f t="shared" si="36"/>
        <v>228</v>
      </c>
      <c r="G69" s="48" t="str">
        <f t="shared" si="36"/>
        <v>James LELLIOTT</v>
      </c>
      <c r="H69" s="48" t="str">
        <f t="shared" si="36"/>
        <v>Bournemouth AC</v>
      </c>
      <c r="I69" s="47">
        <f t="shared" ref="I69:I83" si="41">O7</f>
        <v>5.73</v>
      </c>
      <c r="J69" s="47">
        <f t="shared" ref="J69:J99" si="42">IF(OR(I69=0,I69=""),"",RANK(I69,$I$68:$I$99))</f>
        <v>11</v>
      </c>
      <c r="K69" s="47">
        <f t="shared" si="37"/>
        <v>7.39</v>
      </c>
      <c r="L69" s="47">
        <f t="shared" si="38"/>
        <v>3</v>
      </c>
      <c r="M69" s="47">
        <f t="shared" si="39"/>
        <v>228</v>
      </c>
      <c r="N69" s="47">
        <f t="shared" si="40"/>
        <v>7.39</v>
      </c>
    </row>
    <row r="70" spans="3:14" hidden="1" x14ac:dyDescent="0.25">
      <c r="C70" s="22"/>
      <c r="D70" s="22"/>
      <c r="E70" s="47">
        <f t="shared" si="35"/>
        <v>2</v>
      </c>
      <c r="F70" s="47">
        <f t="shared" si="36"/>
        <v>229</v>
      </c>
      <c r="G70" s="48" t="str">
        <f t="shared" si="36"/>
        <v>Alex FARQUHARSON</v>
      </c>
      <c r="H70" s="48" t="str">
        <f t="shared" si="36"/>
        <v>Coventry Godiva</v>
      </c>
      <c r="I70" s="47">
        <f t="shared" si="41"/>
        <v>7.41</v>
      </c>
      <c r="J70" s="47">
        <f t="shared" si="42"/>
        <v>2</v>
      </c>
      <c r="K70" s="47">
        <f t="shared" si="37"/>
        <v>7.44</v>
      </c>
      <c r="L70" s="47">
        <f t="shared" si="38"/>
        <v>2</v>
      </c>
      <c r="M70" s="47">
        <f t="shared" si="39"/>
        <v>229</v>
      </c>
      <c r="N70" s="47">
        <f t="shared" si="40"/>
        <v>7.44</v>
      </c>
    </row>
    <row r="71" spans="3:14" hidden="1" x14ac:dyDescent="0.25">
      <c r="C71" s="22"/>
      <c r="D71" s="22"/>
      <c r="E71" s="47">
        <f t="shared" si="35"/>
        <v>5</v>
      </c>
      <c r="F71" s="47">
        <f t="shared" si="36"/>
        <v>230</v>
      </c>
      <c r="G71" s="48" t="str">
        <f t="shared" si="36"/>
        <v>Trevor ALEXANDERSON</v>
      </c>
      <c r="H71" s="48" t="str">
        <f t="shared" si="36"/>
        <v>Birchfield Harriers</v>
      </c>
      <c r="I71" s="47">
        <f t="shared" si="41"/>
        <v>7.01</v>
      </c>
      <c r="J71" s="47">
        <f t="shared" si="42"/>
        <v>4</v>
      </c>
      <c r="K71" s="47">
        <f t="shared" si="37"/>
        <v>7.23</v>
      </c>
      <c r="L71" s="47">
        <f t="shared" si="38"/>
        <v>5</v>
      </c>
      <c r="M71" s="47">
        <f t="shared" si="39"/>
        <v>230</v>
      </c>
      <c r="N71" s="47">
        <f t="shared" si="40"/>
        <v>7.23</v>
      </c>
    </row>
    <row r="72" spans="3:14" hidden="1" x14ac:dyDescent="0.25">
      <c r="C72" s="22"/>
      <c r="D72" s="22"/>
      <c r="E72" s="47" t="str">
        <f t="shared" si="35"/>
        <v/>
      </c>
      <c r="F72" s="47">
        <f t="shared" si="36"/>
        <v>0</v>
      </c>
      <c r="G72" s="48" t="str">
        <f t="shared" si="36"/>
        <v/>
      </c>
      <c r="H72" s="48" t="str">
        <f t="shared" si="36"/>
        <v/>
      </c>
      <c r="I72" s="47">
        <f t="shared" si="41"/>
        <v>0</v>
      </c>
      <c r="J72" s="47" t="str">
        <f t="shared" si="42"/>
        <v/>
      </c>
      <c r="K72" s="47">
        <f t="shared" si="37"/>
        <v>0</v>
      </c>
      <c r="L72" s="47" t="str">
        <f t="shared" si="38"/>
        <v/>
      </c>
      <c r="M72" s="47">
        <f t="shared" si="39"/>
        <v>0</v>
      </c>
      <c r="N72" s="47">
        <f t="shared" si="40"/>
        <v>0</v>
      </c>
    </row>
    <row r="73" spans="3:14" hidden="1" x14ac:dyDescent="0.25">
      <c r="C73" s="22"/>
      <c r="D73" s="22"/>
      <c r="E73" s="47">
        <f t="shared" si="35"/>
        <v>9</v>
      </c>
      <c r="F73" s="47">
        <f t="shared" si="36"/>
        <v>234</v>
      </c>
      <c r="G73" s="48" t="str">
        <f t="shared" si="36"/>
        <v>Zak SKINNER</v>
      </c>
      <c r="H73" s="48" t="str">
        <f t="shared" si="36"/>
        <v>LSAC</v>
      </c>
      <c r="I73" s="47">
        <f t="shared" si="41"/>
        <v>6.89</v>
      </c>
      <c r="J73" s="47">
        <f t="shared" si="42"/>
        <v>7</v>
      </c>
      <c r="K73" s="47">
        <f t="shared" si="37"/>
        <v>6.89</v>
      </c>
      <c r="L73" s="47">
        <f t="shared" si="38"/>
        <v>9</v>
      </c>
      <c r="M73" s="47">
        <f t="shared" si="39"/>
        <v>234</v>
      </c>
      <c r="N73" s="47">
        <f t="shared" si="40"/>
        <v>6.89</v>
      </c>
    </row>
    <row r="74" spans="3:14" hidden="1" x14ac:dyDescent="0.25">
      <c r="C74" s="22"/>
      <c r="D74" s="22"/>
      <c r="E74" s="47">
        <f t="shared" si="35"/>
        <v>11</v>
      </c>
      <c r="F74" s="47">
        <f t="shared" si="36"/>
        <v>236</v>
      </c>
      <c r="G74" s="48" t="str">
        <f t="shared" si="36"/>
        <v>Cameron ELLIS</v>
      </c>
      <c r="H74" s="48" t="str">
        <f t="shared" si="36"/>
        <v>Basildon</v>
      </c>
      <c r="I74" s="47">
        <f t="shared" si="41"/>
        <v>6.73</v>
      </c>
      <c r="J74" s="47">
        <f t="shared" si="42"/>
        <v>10</v>
      </c>
      <c r="K74" s="47">
        <f t="shared" si="37"/>
        <v>6.73</v>
      </c>
      <c r="L74" s="47">
        <f t="shared" si="38"/>
        <v>11</v>
      </c>
      <c r="M74" s="47">
        <f t="shared" si="39"/>
        <v>236</v>
      </c>
      <c r="N74" s="47">
        <f t="shared" si="40"/>
        <v>6.73</v>
      </c>
    </row>
    <row r="75" spans="3:14" hidden="1" x14ac:dyDescent="0.25">
      <c r="C75" s="22"/>
      <c r="D75" s="22"/>
      <c r="E75" s="47" t="str">
        <f t="shared" si="35"/>
        <v/>
      </c>
      <c r="F75" s="47">
        <f t="shared" si="36"/>
        <v>0</v>
      </c>
      <c r="G75" s="48" t="str">
        <f t="shared" si="36"/>
        <v/>
      </c>
      <c r="H75" s="48" t="str">
        <f t="shared" si="36"/>
        <v/>
      </c>
      <c r="I75" s="47">
        <f t="shared" si="41"/>
        <v>0</v>
      </c>
      <c r="J75" s="47" t="str">
        <f t="shared" si="42"/>
        <v/>
      </c>
      <c r="K75" s="47">
        <f t="shared" si="37"/>
        <v>0</v>
      </c>
      <c r="L75" s="47" t="str">
        <f t="shared" si="38"/>
        <v/>
      </c>
      <c r="M75" s="47">
        <f t="shared" si="39"/>
        <v>0</v>
      </c>
      <c r="N75" s="47">
        <f t="shared" si="40"/>
        <v>0</v>
      </c>
    </row>
    <row r="76" spans="3:14" hidden="1" x14ac:dyDescent="0.25">
      <c r="C76" s="22"/>
      <c r="D76" s="22"/>
      <c r="E76" s="47">
        <f t="shared" si="35"/>
        <v>6</v>
      </c>
      <c r="F76" s="47">
        <f t="shared" si="36"/>
        <v>237</v>
      </c>
      <c r="G76" s="48" t="str">
        <f t="shared" si="36"/>
        <v>Rob WOOLGAR</v>
      </c>
      <c r="H76" s="48" t="str">
        <f t="shared" si="36"/>
        <v>Bournemouth AC</v>
      </c>
      <c r="I76" s="47">
        <f t="shared" si="41"/>
        <v>6.91</v>
      </c>
      <c r="J76" s="47">
        <f t="shared" si="42"/>
        <v>6</v>
      </c>
      <c r="K76" s="47">
        <f t="shared" si="37"/>
        <v>6.94</v>
      </c>
      <c r="L76" s="47">
        <f t="shared" si="38"/>
        <v>6</v>
      </c>
      <c r="M76" s="47">
        <f t="shared" si="39"/>
        <v>237</v>
      </c>
      <c r="N76" s="47">
        <f t="shared" si="40"/>
        <v>6.94</v>
      </c>
    </row>
    <row r="77" spans="3:14" hidden="1" x14ac:dyDescent="0.25">
      <c r="C77" s="22"/>
      <c r="D77" s="22"/>
      <c r="E77" s="47">
        <f t="shared" si="35"/>
        <v>6</v>
      </c>
      <c r="F77" s="47">
        <f t="shared" si="36"/>
        <v>238</v>
      </c>
      <c r="G77" s="48" t="str">
        <f t="shared" si="36"/>
        <v>Seb WILSON DYER GOUGH</v>
      </c>
      <c r="H77" s="48" t="str">
        <f t="shared" si="36"/>
        <v>Herne Hill Harriers</v>
      </c>
      <c r="I77" s="47">
        <f t="shared" si="41"/>
        <v>6.86</v>
      </c>
      <c r="J77" s="47">
        <f t="shared" si="42"/>
        <v>8</v>
      </c>
      <c r="K77" s="47">
        <f t="shared" si="37"/>
        <v>6.94</v>
      </c>
      <c r="L77" s="47">
        <f t="shared" si="38"/>
        <v>6</v>
      </c>
      <c r="M77" s="47">
        <f t="shared" si="39"/>
        <v>238</v>
      </c>
      <c r="N77" s="47">
        <f t="shared" si="40"/>
        <v>6.94</v>
      </c>
    </row>
    <row r="78" spans="3:14" hidden="1" x14ac:dyDescent="0.25">
      <c r="C78" s="22"/>
      <c r="D78" s="22"/>
      <c r="E78" s="47">
        <f t="shared" si="35"/>
        <v>10</v>
      </c>
      <c r="F78" s="47">
        <f t="shared" si="36"/>
        <v>240</v>
      </c>
      <c r="G78" s="48" t="str">
        <f t="shared" si="36"/>
        <v>Ed BARBOUR</v>
      </c>
      <c r="H78" s="48" t="str">
        <f t="shared" si="36"/>
        <v>Amber Valley &amp; Erewash AC</v>
      </c>
      <c r="I78" s="47">
        <f t="shared" si="41"/>
        <v>6.83</v>
      </c>
      <c r="J78" s="47">
        <f t="shared" si="42"/>
        <v>9</v>
      </c>
      <c r="K78" s="47">
        <f t="shared" si="37"/>
        <v>6.83</v>
      </c>
      <c r="L78" s="47">
        <f t="shared" si="38"/>
        <v>10</v>
      </c>
      <c r="M78" s="47">
        <f t="shared" si="39"/>
        <v>240</v>
      </c>
      <c r="N78" s="47">
        <f t="shared" si="40"/>
        <v>6.83</v>
      </c>
    </row>
    <row r="79" spans="3:14" hidden="1" x14ac:dyDescent="0.25">
      <c r="C79" s="22"/>
      <c r="D79" s="22"/>
      <c r="E79" s="47">
        <f t="shared" si="35"/>
        <v>3</v>
      </c>
      <c r="F79" s="47">
        <f t="shared" si="36"/>
        <v>231</v>
      </c>
      <c r="G79" s="48" t="str">
        <f t="shared" si="36"/>
        <v>Archie YEO</v>
      </c>
      <c r="H79" s="48" t="str">
        <f t="shared" si="36"/>
        <v>Scunthorpe &amp; District</v>
      </c>
      <c r="I79" s="47">
        <f t="shared" si="41"/>
        <v>7.39</v>
      </c>
      <c r="J79" s="47">
        <f t="shared" si="42"/>
        <v>3</v>
      </c>
      <c r="K79" s="47">
        <f t="shared" si="37"/>
        <v>7.39</v>
      </c>
      <c r="L79" s="47">
        <f t="shared" si="38"/>
        <v>3</v>
      </c>
      <c r="M79" s="47">
        <f t="shared" si="39"/>
        <v>231</v>
      </c>
      <c r="N79" s="47">
        <f t="shared" si="40"/>
        <v>7.39</v>
      </c>
    </row>
    <row r="80" spans="3:14" hidden="1" x14ac:dyDescent="0.25">
      <c r="C80" s="22"/>
      <c r="D80" s="22"/>
      <c r="E80" s="47">
        <f t="shared" si="35"/>
        <v>6</v>
      </c>
      <c r="F80" s="47">
        <f t="shared" si="36"/>
        <v>232</v>
      </c>
      <c r="G80" s="48" t="str">
        <f t="shared" si="36"/>
        <v>Jake BURKEY</v>
      </c>
      <c r="H80" s="48" t="str">
        <f t="shared" si="36"/>
        <v>Team Bath AC</v>
      </c>
      <c r="I80" s="47">
        <f t="shared" si="41"/>
        <v>6.94</v>
      </c>
      <c r="J80" s="47">
        <f t="shared" si="42"/>
        <v>5</v>
      </c>
      <c r="K80" s="47">
        <f t="shared" si="37"/>
        <v>6.94</v>
      </c>
      <c r="L80" s="47">
        <f t="shared" si="38"/>
        <v>6</v>
      </c>
      <c r="M80" s="47">
        <f t="shared" si="39"/>
        <v>232</v>
      </c>
      <c r="N80" s="47">
        <f t="shared" si="40"/>
        <v>6.94</v>
      </c>
    </row>
    <row r="81" spans="5:45" s="22" customFormat="1" hidden="1" x14ac:dyDescent="0.25">
      <c r="E81" s="47" t="str">
        <f t="shared" si="35"/>
        <v/>
      </c>
      <c r="F81" s="47">
        <f t="shared" si="36"/>
        <v>0</v>
      </c>
      <c r="G81" s="48" t="str">
        <f t="shared" si="36"/>
        <v/>
      </c>
      <c r="H81" s="48" t="str">
        <f t="shared" si="36"/>
        <v/>
      </c>
      <c r="I81" s="47">
        <f t="shared" si="41"/>
        <v>0</v>
      </c>
      <c r="J81" s="47" t="str">
        <f t="shared" si="42"/>
        <v/>
      </c>
      <c r="K81" s="47">
        <f t="shared" si="37"/>
        <v>0</v>
      </c>
      <c r="L81" s="47" t="str">
        <f t="shared" si="38"/>
        <v/>
      </c>
      <c r="M81" s="47">
        <f t="shared" si="39"/>
        <v>0</v>
      </c>
      <c r="N81" s="47">
        <f t="shared" si="40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5"/>
        <v/>
      </c>
      <c r="F82" s="47">
        <f t="shared" si="36"/>
        <v>0</v>
      </c>
      <c r="G82" s="48" t="str">
        <f t="shared" si="36"/>
        <v/>
      </c>
      <c r="H82" s="48" t="str">
        <f t="shared" si="36"/>
        <v/>
      </c>
      <c r="I82" s="47">
        <f t="shared" si="41"/>
        <v>0</v>
      </c>
      <c r="J82" s="47" t="str">
        <f t="shared" si="42"/>
        <v/>
      </c>
      <c r="K82" s="47">
        <f t="shared" si="37"/>
        <v>0</v>
      </c>
      <c r="L82" s="47" t="str">
        <f t="shared" si="38"/>
        <v/>
      </c>
      <c r="M82" s="47">
        <f t="shared" si="39"/>
        <v>0</v>
      </c>
      <c r="N82" s="47">
        <f t="shared" si="40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5"/>
        <v/>
      </c>
      <c r="F83" s="47">
        <f t="shared" si="36"/>
        <v>0</v>
      </c>
      <c r="G83" s="48" t="str">
        <f t="shared" si="36"/>
        <v/>
      </c>
      <c r="H83" s="48" t="str">
        <f t="shared" si="36"/>
        <v/>
      </c>
      <c r="I83" s="47">
        <f t="shared" si="41"/>
        <v>0</v>
      </c>
      <c r="J83" s="47" t="str">
        <f t="shared" si="42"/>
        <v/>
      </c>
      <c r="K83" s="47">
        <f t="shared" si="37"/>
        <v>0</v>
      </c>
      <c r="L83" s="47" t="str">
        <f t="shared" si="38"/>
        <v/>
      </c>
      <c r="M83" s="47">
        <f t="shared" si="39"/>
        <v>0</v>
      </c>
      <c r="N83" s="47">
        <f t="shared" si="40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5"/>
        <v/>
      </c>
      <c r="F84" s="50">
        <f t="shared" ref="F84:H99" si="43">F38</f>
        <v>0</v>
      </c>
      <c r="G84" s="49" t="str">
        <f t="shared" si="43"/>
        <v/>
      </c>
      <c r="H84" s="49" t="str">
        <f t="shared" si="43"/>
        <v/>
      </c>
      <c r="I84" s="50">
        <f>O38</f>
        <v>0</v>
      </c>
      <c r="J84" s="50" t="str">
        <f t="shared" si="42"/>
        <v/>
      </c>
      <c r="K84" s="50">
        <f>X38</f>
        <v>0</v>
      </c>
      <c r="L84" s="50" t="str">
        <f t="shared" si="38"/>
        <v/>
      </c>
      <c r="M84" s="50">
        <f t="shared" si="39"/>
        <v>0</v>
      </c>
      <c r="N84" s="50">
        <f t="shared" si="40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5"/>
        <v/>
      </c>
      <c r="F85" s="50">
        <f t="shared" si="43"/>
        <v>0</v>
      </c>
      <c r="G85" s="49" t="str">
        <f t="shared" si="43"/>
        <v/>
      </c>
      <c r="H85" s="49" t="str">
        <f t="shared" si="43"/>
        <v/>
      </c>
      <c r="I85" s="50">
        <f t="shared" ref="I85:I99" si="44">O39</f>
        <v>0</v>
      </c>
      <c r="J85" s="50" t="str">
        <f t="shared" si="42"/>
        <v/>
      </c>
      <c r="K85" s="50">
        <f t="shared" ref="K85:K99" si="45">X39</f>
        <v>0</v>
      </c>
      <c r="L85" s="50" t="str">
        <f t="shared" si="38"/>
        <v/>
      </c>
      <c r="M85" s="50">
        <f t="shared" si="39"/>
        <v>0</v>
      </c>
      <c r="N85" s="50">
        <f t="shared" si="40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5"/>
        <v/>
      </c>
      <c r="F86" s="50">
        <f t="shared" si="43"/>
        <v>0</v>
      </c>
      <c r="G86" s="49" t="str">
        <f t="shared" si="43"/>
        <v/>
      </c>
      <c r="H86" s="49" t="str">
        <f t="shared" si="43"/>
        <v/>
      </c>
      <c r="I86" s="50">
        <f t="shared" si="44"/>
        <v>0</v>
      </c>
      <c r="J86" s="50" t="str">
        <f t="shared" si="42"/>
        <v/>
      </c>
      <c r="K86" s="50">
        <f t="shared" si="45"/>
        <v>0</v>
      </c>
      <c r="L86" s="50" t="str">
        <f t="shared" si="38"/>
        <v/>
      </c>
      <c r="M86" s="50">
        <f t="shared" si="39"/>
        <v>0</v>
      </c>
      <c r="N86" s="50">
        <f t="shared" si="40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5"/>
        <v/>
      </c>
      <c r="F87" s="50">
        <f t="shared" si="43"/>
        <v>0</v>
      </c>
      <c r="G87" s="49" t="str">
        <f t="shared" si="43"/>
        <v/>
      </c>
      <c r="H87" s="49" t="str">
        <f t="shared" si="43"/>
        <v/>
      </c>
      <c r="I87" s="50">
        <f t="shared" si="44"/>
        <v>0</v>
      </c>
      <c r="J87" s="50" t="str">
        <f t="shared" si="42"/>
        <v/>
      </c>
      <c r="K87" s="50">
        <f t="shared" si="45"/>
        <v>0</v>
      </c>
      <c r="L87" s="50" t="str">
        <f t="shared" si="38"/>
        <v/>
      </c>
      <c r="M87" s="50">
        <f t="shared" si="39"/>
        <v>0</v>
      </c>
      <c r="N87" s="50">
        <f t="shared" si="40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5"/>
        <v/>
      </c>
      <c r="F88" s="50">
        <f t="shared" si="43"/>
        <v>0</v>
      </c>
      <c r="G88" s="49" t="str">
        <f t="shared" si="43"/>
        <v/>
      </c>
      <c r="H88" s="49" t="str">
        <f t="shared" si="43"/>
        <v/>
      </c>
      <c r="I88" s="50">
        <f t="shared" si="44"/>
        <v>0</v>
      </c>
      <c r="J88" s="50" t="str">
        <f t="shared" si="42"/>
        <v/>
      </c>
      <c r="K88" s="50">
        <f t="shared" si="45"/>
        <v>0</v>
      </c>
      <c r="L88" s="50" t="str">
        <f t="shared" si="38"/>
        <v/>
      </c>
      <c r="M88" s="50">
        <f t="shared" si="39"/>
        <v>0</v>
      </c>
      <c r="N88" s="50">
        <f t="shared" si="40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5"/>
        <v/>
      </c>
      <c r="F89" s="50">
        <f t="shared" si="43"/>
        <v>0</v>
      </c>
      <c r="G89" s="49" t="str">
        <f t="shared" si="43"/>
        <v/>
      </c>
      <c r="H89" s="49" t="str">
        <f t="shared" si="43"/>
        <v/>
      </c>
      <c r="I89" s="50">
        <f t="shared" si="44"/>
        <v>0</v>
      </c>
      <c r="J89" s="50" t="str">
        <f t="shared" si="42"/>
        <v/>
      </c>
      <c r="K89" s="50">
        <f t="shared" si="45"/>
        <v>0</v>
      </c>
      <c r="L89" s="50" t="str">
        <f t="shared" si="38"/>
        <v/>
      </c>
      <c r="M89" s="50">
        <f t="shared" si="39"/>
        <v>0</v>
      </c>
      <c r="N89" s="50">
        <f t="shared" si="40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5"/>
        <v/>
      </c>
      <c r="F90" s="50">
        <f t="shared" si="43"/>
        <v>0</v>
      </c>
      <c r="G90" s="49" t="str">
        <f t="shared" si="43"/>
        <v/>
      </c>
      <c r="H90" s="49" t="str">
        <f t="shared" si="43"/>
        <v/>
      </c>
      <c r="I90" s="50">
        <f t="shared" si="44"/>
        <v>0</v>
      </c>
      <c r="J90" s="50" t="str">
        <f t="shared" si="42"/>
        <v/>
      </c>
      <c r="K90" s="50">
        <f t="shared" si="45"/>
        <v>0</v>
      </c>
      <c r="L90" s="50" t="str">
        <f t="shared" si="38"/>
        <v/>
      </c>
      <c r="M90" s="50">
        <f t="shared" si="39"/>
        <v>0</v>
      </c>
      <c r="N90" s="50">
        <f t="shared" si="40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5"/>
        <v/>
      </c>
      <c r="F91" s="50" t="str">
        <f t="shared" si="43"/>
        <v/>
      </c>
      <c r="G91" s="49" t="str">
        <f t="shared" si="43"/>
        <v/>
      </c>
      <c r="H91" s="49" t="str">
        <f t="shared" si="43"/>
        <v/>
      </c>
      <c r="I91" s="50">
        <f t="shared" si="44"/>
        <v>0</v>
      </c>
      <c r="J91" s="50" t="str">
        <f t="shared" si="42"/>
        <v/>
      </c>
      <c r="K91" s="50">
        <f t="shared" si="45"/>
        <v>0</v>
      </c>
      <c r="L91" s="50" t="str">
        <f t="shared" si="38"/>
        <v/>
      </c>
      <c r="M91" s="50" t="str">
        <f t="shared" si="39"/>
        <v/>
      </c>
      <c r="N91" s="50">
        <f t="shared" si="40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5"/>
        <v/>
      </c>
      <c r="F92" s="50" t="str">
        <f t="shared" si="43"/>
        <v/>
      </c>
      <c r="G92" s="49" t="str">
        <f t="shared" si="43"/>
        <v/>
      </c>
      <c r="H92" s="49" t="str">
        <f t="shared" si="43"/>
        <v/>
      </c>
      <c r="I92" s="50">
        <f t="shared" si="44"/>
        <v>0</v>
      </c>
      <c r="J92" s="50" t="str">
        <f t="shared" si="42"/>
        <v/>
      </c>
      <c r="K92" s="50">
        <f t="shared" si="45"/>
        <v>0</v>
      </c>
      <c r="L92" s="50" t="str">
        <f t="shared" si="38"/>
        <v/>
      </c>
      <c r="M92" s="50" t="str">
        <f t="shared" si="39"/>
        <v/>
      </c>
      <c r="N92" s="50">
        <f t="shared" si="40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5"/>
        <v/>
      </c>
      <c r="F93" s="50" t="str">
        <f t="shared" si="43"/>
        <v/>
      </c>
      <c r="G93" s="49" t="str">
        <f t="shared" si="43"/>
        <v/>
      </c>
      <c r="H93" s="49" t="str">
        <f t="shared" si="43"/>
        <v/>
      </c>
      <c r="I93" s="50">
        <f t="shared" si="44"/>
        <v>0</v>
      </c>
      <c r="J93" s="50" t="str">
        <f t="shared" si="42"/>
        <v/>
      </c>
      <c r="K93" s="50">
        <f t="shared" si="45"/>
        <v>0</v>
      </c>
      <c r="L93" s="50" t="str">
        <f t="shared" si="38"/>
        <v/>
      </c>
      <c r="M93" s="50" t="str">
        <f t="shared" si="39"/>
        <v/>
      </c>
      <c r="N93" s="50">
        <f t="shared" si="40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5"/>
        <v/>
      </c>
      <c r="F94" s="50" t="str">
        <f t="shared" si="43"/>
        <v/>
      </c>
      <c r="G94" s="49" t="str">
        <f t="shared" si="43"/>
        <v/>
      </c>
      <c r="H94" s="49" t="str">
        <f t="shared" si="43"/>
        <v/>
      </c>
      <c r="I94" s="50">
        <f t="shared" si="44"/>
        <v>0</v>
      </c>
      <c r="J94" s="50" t="str">
        <f t="shared" si="42"/>
        <v/>
      </c>
      <c r="K94" s="50">
        <f t="shared" si="45"/>
        <v>0</v>
      </c>
      <c r="L94" s="50" t="str">
        <f t="shared" si="38"/>
        <v/>
      </c>
      <c r="M94" s="50" t="str">
        <f t="shared" si="39"/>
        <v/>
      </c>
      <c r="N94" s="50">
        <f t="shared" si="40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5"/>
        <v/>
      </c>
      <c r="F95" s="50" t="str">
        <f t="shared" si="43"/>
        <v/>
      </c>
      <c r="G95" s="49" t="str">
        <f t="shared" si="43"/>
        <v/>
      </c>
      <c r="H95" s="49" t="str">
        <f t="shared" si="43"/>
        <v/>
      </c>
      <c r="I95" s="50">
        <f t="shared" si="44"/>
        <v>0</v>
      </c>
      <c r="J95" s="50" t="str">
        <f t="shared" si="42"/>
        <v/>
      </c>
      <c r="K95" s="50">
        <f t="shared" si="45"/>
        <v>0</v>
      </c>
      <c r="L95" s="50" t="str">
        <f t="shared" si="38"/>
        <v/>
      </c>
      <c r="M95" s="50" t="str">
        <f t="shared" si="39"/>
        <v/>
      </c>
      <c r="N95" s="50">
        <f t="shared" si="40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5"/>
        <v/>
      </c>
      <c r="F96" s="50" t="str">
        <f t="shared" si="43"/>
        <v/>
      </c>
      <c r="G96" s="49" t="str">
        <f t="shared" si="43"/>
        <v/>
      </c>
      <c r="H96" s="49" t="str">
        <f t="shared" si="43"/>
        <v/>
      </c>
      <c r="I96" s="50">
        <f t="shared" si="44"/>
        <v>0</v>
      </c>
      <c r="J96" s="50" t="str">
        <f t="shared" si="42"/>
        <v/>
      </c>
      <c r="K96" s="50">
        <f t="shared" si="45"/>
        <v>0</v>
      </c>
      <c r="L96" s="50" t="str">
        <f t="shared" si="38"/>
        <v/>
      </c>
      <c r="M96" s="50" t="str">
        <f t="shared" si="39"/>
        <v/>
      </c>
      <c r="N96" s="50">
        <f t="shared" si="40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5"/>
        <v/>
      </c>
      <c r="F97" s="50" t="str">
        <f t="shared" si="43"/>
        <v/>
      </c>
      <c r="G97" s="49" t="str">
        <f t="shared" si="43"/>
        <v/>
      </c>
      <c r="H97" s="49" t="str">
        <f t="shared" si="43"/>
        <v/>
      </c>
      <c r="I97" s="50">
        <f t="shared" si="44"/>
        <v>0</v>
      </c>
      <c r="J97" s="50" t="str">
        <f t="shared" si="42"/>
        <v/>
      </c>
      <c r="K97" s="50">
        <f t="shared" si="45"/>
        <v>0</v>
      </c>
      <c r="L97" s="50" t="str">
        <f t="shared" si="38"/>
        <v/>
      </c>
      <c r="M97" s="50" t="str">
        <f t="shared" si="39"/>
        <v/>
      </c>
      <c r="N97" s="50">
        <f t="shared" si="40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5"/>
        <v/>
      </c>
      <c r="F98" s="50" t="str">
        <f t="shared" si="43"/>
        <v/>
      </c>
      <c r="G98" s="49" t="str">
        <f t="shared" si="43"/>
        <v/>
      </c>
      <c r="H98" s="49" t="str">
        <f t="shared" si="43"/>
        <v/>
      </c>
      <c r="I98" s="50">
        <f t="shared" si="44"/>
        <v>0</v>
      </c>
      <c r="J98" s="50" t="str">
        <f t="shared" si="42"/>
        <v/>
      </c>
      <c r="K98" s="50">
        <f t="shared" si="45"/>
        <v>0</v>
      </c>
      <c r="L98" s="50" t="str">
        <f t="shared" si="38"/>
        <v/>
      </c>
      <c r="M98" s="50" t="str">
        <f t="shared" si="39"/>
        <v/>
      </c>
      <c r="N98" s="50">
        <f t="shared" si="40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5"/>
        <v/>
      </c>
      <c r="F99" s="50" t="str">
        <f t="shared" si="43"/>
        <v/>
      </c>
      <c r="G99" s="49" t="str">
        <f t="shared" si="43"/>
        <v/>
      </c>
      <c r="H99" s="49" t="str">
        <f t="shared" si="43"/>
        <v/>
      </c>
      <c r="I99" s="50">
        <f t="shared" si="44"/>
        <v>0</v>
      </c>
      <c r="J99" s="50" t="str">
        <f t="shared" si="42"/>
        <v/>
      </c>
      <c r="K99" s="50">
        <f t="shared" si="45"/>
        <v>0</v>
      </c>
      <c r="L99" s="50" t="str">
        <f t="shared" si="38"/>
        <v/>
      </c>
      <c r="M99" s="50" t="str">
        <f t="shared" si="39"/>
        <v/>
      </c>
      <c r="N99" s="50">
        <f t="shared" si="40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5:45" x14ac:dyDescent="0.25">
      <c r="K100" s="22" t="s">
        <v>7</v>
      </c>
    </row>
  </sheetData>
  <sheetProtection formatCells="0" formatColumns="0" formatRows="0"/>
  <mergeCells count="294"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I57:J57"/>
    <mergeCell ref="M57:P57"/>
    <mergeCell ref="Q57:T57"/>
    <mergeCell ref="U57:V57"/>
    <mergeCell ref="I58:J58"/>
    <mergeCell ref="M58:P58"/>
    <mergeCell ref="Q58:T58"/>
    <mergeCell ref="U58:V58"/>
    <mergeCell ref="E55:J55"/>
    <mergeCell ref="K55:V55"/>
    <mergeCell ref="W55:AC55"/>
    <mergeCell ref="I56:J56"/>
    <mergeCell ref="M56:P56"/>
    <mergeCell ref="Q56:T56"/>
    <mergeCell ref="U56:V56"/>
    <mergeCell ref="V52:W52"/>
    <mergeCell ref="X52:Y52"/>
    <mergeCell ref="I53:J53"/>
    <mergeCell ref="K53:L53"/>
    <mergeCell ref="M53:N53"/>
    <mergeCell ref="O53:P53"/>
    <mergeCell ref="R53:S53"/>
    <mergeCell ref="T53:U53"/>
    <mergeCell ref="V53:W53"/>
    <mergeCell ref="X53:Y53"/>
    <mergeCell ref="I52:J52"/>
    <mergeCell ref="K52:L52"/>
    <mergeCell ref="M52:N52"/>
    <mergeCell ref="O52:P52"/>
    <mergeCell ref="R52:S52"/>
    <mergeCell ref="T52:U52"/>
    <mergeCell ref="V50:W50"/>
    <mergeCell ref="X50:Y50"/>
    <mergeCell ref="I51:J51"/>
    <mergeCell ref="K51:L51"/>
    <mergeCell ref="M51:N51"/>
    <mergeCell ref="O51:P51"/>
    <mergeCell ref="R51:S51"/>
    <mergeCell ref="T51:U51"/>
    <mergeCell ref="V51:W51"/>
    <mergeCell ref="X51:Y51"/>
    <mergeCell ref="I50:J50"/>
    <mergeCell ref="K50:L50"/>
    <mergeCell ref="M50:N50"/>
    <mergeCell ref="O50:P50"/>
    <mergeCell ref="R50:S50"/>
    <mergeCell ref="T50:U50"/>
    <mergeCell ref="V48:W48"/>
    <mergeCell ref="X48:Y48"/>
    <mergeCell ref="I49:J49"/>
    <mergeCell ref="K49:L49"/>
    <mergeCell ref="M49:N49"/>
    <mergeCell ref="O49:P49"/>
    <mergeCell ref="R49:S49"/>
    <mergeCell ref="T49:U49"/>
    <mergeCell ref="V49:W49"/>
    <mergeCell ref="X49:Y49"/>
    <mergeCell ref="I48:J48"/>
    <mergeCell ref="K48:L48"/>
    <mergeCell ref="M48:N48"/>
    <mergeCell ref="O48:P48"/>
    <mergeCell ref="R48:S48"/>
    <mergeCell ref="T48:U48"/>
    <mergeCell ref="V46:W46"/>
    <mergeCell ref="X46:Y46"/>
    <mergeCell ref="I47:J47"/>
    <mergeCell ref="K47:L47"/>
    <mergeCell ref="M47:N47"/>
    <mergeCell ref="O47:P47"/>
    <mergeCell ref="R47:S47"/>
    <mergeCell ref="T47:U47"/>
    <mergeCell ref="V47:W47"/>
    <mergeCell ref="X47:Y47"/>
    <mergeCell ref="I46:J46"/>
    <mergeCell ref="K46:L46"/>
    <mergeCell ref="M46:N46"/>
    <mergeCell ref="O46:P46"/>
    <mergeCell ref="R46:S46"/>
    <mergeCell ref="T46:U46"/>
    <mergeCell ref="V44:W44"/>
    <mergeCell ref="X44:Y44"/>
    <mergeCell ref="I45:J45"/>
    <mergeCell ref="K45:L45"/>
    <mergeCell ref="M45:N45"/>
    <mergeCell ref="O45:P45"/>
    <mergeCell ref="R45:S45"/>
    <mergeCell ref="T45:U45"/>
    <mergeCell ref="V45:W45"/>
    <mergeCell ref="X45:Y45"/>
    <mergeCell ref="I44:J44"/>
    <mergeCell ref="K44:L44"/>
    <mergeCell ref="M44:N44"/>
    <mergeCell ref="O44:P44"/>
    <mergeCell ref="R44:S44"/>
    <mergeCell ref="T44:U44"/>
    <mergeCell ref="V42:W42"/>
    <mergeCell ref="X42:Y42"/>
    <mergeCell ref="I43:J43"/>
    <mergeCell ref="K43:L43"/>
    <mergeCell ref="M43:N43"/>
    <mergeCell ref="O43:P43"/>
    <mergeCell ref="R43:S43"/>
    <mergeCell ref="T43:U43"/>
    <mergeCell ref="V43:W43"/>
    <mergeCell ref="X43:Y43"/>
    <mergeCell ref="I42:J42"/>
    <mergeCell ref="K42:L42"/>
    <mergeCell ref="M42:N42"/>
    <mergeCell ref="O42:P42"/>
    <mergeCell ref="R42:S42"/>
    <mergeCell ref="T42:U42"/>
    <mergeCell ref="I41:J41"/>
    <mergeCell ref="K41:L41"/>
    <mergeCell ref="M41:N41"/>
    <mergeCell ref="O41:P41"/>
    <mergeCell ref="R41:S41"/>
    <mergeCell ref="T41:U41"/>
    <mergeCell ref="V41:W41"/>
    <mergeCell ref="X41:Y41"/>
    <mergeCell ref="I40:J40"/>
    <mergeCell ref="K40:L40"/>
    <mergeCell ref="M40:N40"/>
    <mergeCell ref="O40:P40"/>
    <mergeCell ref="R40:S40"/>
    <mergeCell ref="T40:U40"/>
    <mergeCell ref="I39:J39"/>
    <mergeCell ref="K39:L39"/>
    <mergeCell ref="M39:N39"/>
    <mergeCell ref="O39:P39"/>
    <mergeCell ref="R39:S39"/>
    <mergeCell ref="T39:U39"/>
    <mergeCell ref="V39:W39"/>
    <mergeCell ref="X39:Y39"/>
    <mergeCell ref="V40:W40"/>
    <mergeCell ref="X40:Y40"/>
    <mergeCell ref="T37:U37"/>
    <mergeCell ref="V37:W37"/>
    <mergeCell ref="X37:Y37"/>
    <mergeCell ref="I38:J38"/>
    <mergeCell ref="K38:L38"/>
    <mergeCell ref="M38:N38"/>
    <mergeCell ref="O38:P38"/>
    <mergeCell ref="R38:S38"/>
    <mergeCell ref="T38:U38"/>
    <mergeCell ref="V38:W38"/>
    <mergeCell ref="X38:Y38"/>
    <mergeCell ref="E35:F35"/>
    <mergeCell ref="G35:H35"/>
    <mergeCell ref="I35:K35"/>
    <mergeCell ref="L35:M35"/>
    <mergeCell ref="N35:P35"/>
    <mergeCell ref="Q35:S35"/>
    <mergeCell ref="T35:U35"/>
    <mergeCell ref="V35:AC35"/>
    <mergeCell ref="T36:U36"/>
    <mergeCell ref="V36:W36"/>
    <mergeCell ref="X36:Y36"/>
    <mergeCell ref="Z36:Z37"/>
    <mergeCell ref="AA36:AC36"/>
    <mergeCell ref="I37:J37"/>
    <mergeCell ref="K37:L37"/>
    <mergeCell ref="M37:N37"/>
    <mergeCell ref="O37:P37"/>
    <mergeCell ref="R37:S37"/>
    <mergeCell ref="I36:J36"/>
    <mergeCell ref="K36:L36"/>
    <mergeCell ref="M36:N36"/>
    <mergeCell ref="O36:P36"/>
    <mergeCell ref="Q36:Q37"/>
    <mergeCell ref="R36:S36"/>
    <mergeCell ref="I32:J32"/>
    <mergeCell ref="M32:P32"/>
    <mergeCell ref="Q32:T32"/>
    <mergeCell ref="U32:V32"/>
    <mergeCell ref="E33:AC33"/>
    <mergeCell ref="E34:F34"/>
    <mergeCell ref="G34:H34"/>
    <mergeCell ref="I34:K34"/>
    <mergeCell ref="L34:P34"/>
    <mergeCell ref="Q34:S34"/>
    <mergeCell ref="T34:AC34"/>
    <mergeCell ref="I30:J30"/>
    <mergeCell ref="M30:P30"/>
    <mergeCell ref="Q30:T30"/>
    <mergeCell ref="U30:V30"/>
    <mergeCell ref="W30:AC30"/>
    <mergeCell ref="I31:J31"/>
    <mergeCell ref="M31:P31"/>
    <mergeCell ref="Q31:T31"/>
    <mergeCell ref="U31:V31"/>
    <mergeCell ref="I28:J28"/>
    <mergeCell ref="M28:P28"/>
    <mergeCell ref="Q28:T28"/>
    <mergeCell ref="U28:V28"/>
    <mergeCell ref="I29:J29"/>
    <mergeCell ref="M29:P29"/>
    <mergeCell ref="Q29:T29"/>
    <mergeCell ref="U29:V29"/>
    <mergeCell ref="I26:J26"/>
    <mergeCell ref="M26:P26"/>
    <mergeCell ref="Q26:T26"/>
    <mergeCell ref="U26:V26"/>
    <mergeCell ref="I27:J27"/>
    <mergeCell ref="M27:P27"/>
    <mergeCell ref="Q27:T27"/>
    <mergeCell ref="U27:V27"/>
    <mergeCell ref="I24:J24"/>
    <mergeCell ref="M24:P24"/>
    <mergeCell ref="Q24:T24"/>
    <mergeCell ref="U24:V24"/>
    <mergeCell ref="I25:J25"/>
    <mergeCell ref="M25:P25"/>
    <mergeCell ref="Q25:T25"/>
    <mergeCell ref="U25:V25"/>
    <mergeCell ref="X18:Y18"/>
    <mergeCell ref="X19:Y19"/>
    <mergeCell ref="X20:Y20"/>
    <mergeCell ref="X21:Y21"/>
    <mergeCell ref="E23:J23"/>
    <mergeCell ref="K23:V23"/>
    <mergeCell ref="W23:AC23"/>
    <mergeCell ref="X12:Y12"/>
    <mergeCell ref="X13:Y13"/>
    <mergeCell ref="X14:Y14"/>
    <mergeCell ref="X15:Y15"/>
    <mergeCell ref="X16:Y16"/>
    <mergeCell ref="X17:Y17"/>
    <mergeCell ref="X6:Y6"/>
    <mergeCell ref="X7:Y7"/>
    <mergeCell ref="X8:Y8"/>
    <mergeCell ref="X9:Y9"/>
    <mergeCell ref="X10:Y10"/>
    <mergeCell ref="X11:Y11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</mergeCells>
  <conditionalFormatting sqref="F18:F21">
    <cfRule type="duplicateValues" dxfId="26" priority="2"/>
  </conditionalFormatting>
  <conditionalFormatting sqref="F6:F17">
    <cfRule type="duplicateValues" dxfId="25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S99"/>
  <sheetViews>
    <sheetView showZeros="0" view="pageBreakPreview" topLeftCell="F1" zoomScaleNormal="100" zoomScaleSheetLayoutView="100" workbookViewId="0">
      <pane ySplit="1" topLeftCell="A2" activePane="bottomLeft" state="frozenSplit"/>
      <selection activeCell="Y17" sqref="Y17:Z17"/>
      <selection pane="bottomLeft" activeCell="W16" sqref="W16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198</v>
      </c>
      <c r="H3" s="428"/>
      <c r="I3" s="426" t="s">
        <v>20</v>
      </c>
      <c r="J3" s="429"/>
      <c r="K3" s="427"/>
      <c r="L3" s="460">
        <v>13</v>
      </c>
      <c r="M3" s="461"/>
      <c r="N3" s="426" t="s">
        <v>21</v>
      </c>
      <c r="O3" s="429"/>
      <c r="P3" s="427"/>
      <c r="Q3" s="65" t="s">
        <v>247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58"/>
      <c r="F5" s="158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72">
        <v>153</v>
      </c>
      <c r="G6" s="54" t="str">
        <f t="shared" ref="G6:G21" si="0">IFERROR(VLOOKUP($F6,long_j,2,FALSE)&amp;" "&amp;UPPER(VLOOKUP($F6,long_j,3,FALSE)),"")</f>
        <v>Kitan ELEYAE</v>
      </c>
      <c r="H6" s="192" t="str">
        <f t="shared" ref="H6:H21" si="1">IFERROR(VLOOKUP($F6,long_j,5,FALSE),"")</f>
        <v>WG&amp;EL</v>
      </c>
      <c r="I6" s="163" t="s">
        <v>762</v>
      </c>
      <c r="J6" s="74"/>
      <c r="K6" s="163">
        <v>5.29</v>
      </c>
      <c r="L6" s="74"/>
      <c r="M6" s="163">
        <v>5.74</v>
      </c>
      <c r="N6" s="74"/>
      <c r="O6" s="187">
        <v>5.74</v>
      </c>
      <c r="P6" s="187"/>
      <c r="Q6" s="33">
        <v>1</v>
      </c>
      <c r="R6" s="163">
        <v>5.76</v>
      </c>
      <c r="S6" s="74"/>
      <c r="T6" s="163" t="s">
        <v>762</v>
      </c>
      <c r="U6" s="74"/>
      <c r="V6" s="163">
        <v>5.93</v>
      </c>
      <c r="W6" s="74" t="s">
        <v>1022</v>
      </c>
      <c r="X6" s="460">
        <f>IF(AND(R6="X",T6="X",V6="X"),O6,IF(O6&gt;LARGE(R6:W6,1),O6,LARGE(R6:W6,1)))</f>
        <v>5.93</v>
      </c>
      <c r="Y6" s="461"/>
      <c r="Z6" s="33"/>
      <c r="AA6" s="162" t="str">
        <f t="shared" ref="AA6:AA21" si="2">IFERROR(VLOOKUP($F6,long_j,4,FALSE),"")</f>
        <v>Senior</v>
      </c>
      <c r="AB6" s="162" t="str">
        <f t="shared" ref="AB6:AB21" si="3">IFERROR(VLOOKUP($F6,long_j,8,FALSE),"")</f>
        <v/>
      </c>
      <c r="AC6" s="69" t="str">
        <f t="shared" ref="AC6:AC21" si="4">IFERROR(VLOOKUP($F6,long_j,7,FALSE),"")</f>
        <v>6.02</v>
      </c>
      <c r="AD6" s="34"/>
    </row>
    <row r="7" spans="1:44" ht="15.95" customHeight="1" x14ac:dyDescent="0.25">
      <c r="A7" s="30"/>
      <c r="B7" s="30"/>
      <c r="C7" s="25"/>
      <c r="D7" s="25"/>
      <c r="E7" s="162">
        <v>2</v>
      </c>
      <c r="F7" s="172">
        <v>157</v>
      </c>
      <c r="G7" s="54" t="str">
        <f t="shared" si="0"/>
        <v>Hayley PERRIN</v>
      </c>
      <c r="H7" s="192" t="str">
        <f t="shared" si="1"/>
        <v>Trafford AC</v>
      </c>
      <c r="I7" s="163" t="s">
        <v>762</v>
      </c>
      <c r="J7" s="74"/>
      <c r="K7" s="163">
        <v>4.05</v>
      </c>
      <c r="L7" s="74"/>
      <c r="M7" s="163" t="s">
        <v>762</v>
      </c>
      <c r="N7" s="74"/>
      <c r="O7" s="187">
        <v>4.05</v>
      </c>
      <c r="P7" s="187"/>
      <c r="Q7" s="33">
        <f t="shared" ref="Q7:Q21" si="5">J69</f>
        <v>7</v>
      </c>
      <c r="R7" s="163">
        <v>5.63</v>
      </c>
      <c r="S7" s="74" t="s">
        <v>1007</v>
      </c>
      <c r="T7" s="163">
        <v>5.55</v>
      </c>
      <c r="U7" s="74"/>
      <c r="V7" s="163" t="s">
        <v>762</v>
      </c>
      <c r="W7" s="74"/>
      <c r="X7" s="460">
        <f t="shared" ref="X7:X21" si="6">IF(AND(R7="X",T7="X",V7="X"),O7,IF(O7&gt;LARGE(R7:W7,1),O7,LARGE(R7:W7,1)))</f>
        <v>5.63</v>
      </c>
      <c r="Y7" s="461"/>
      <c r="Z7" s="33"/>
      <c r="AA7" s="162" t="str">
        <f t="shared" si="2"/>
        <v>Senior</v>
      </c>
      <c r="AB7" s="162" t="str">
        <f t="shared" si="3"/>
        <v/>
      </c>
      <c r="AC7" s="69" t="str">
        <f t="shared" si="4"/>
        <v>5.76</v>
      </c>
      <c r="AD7" s="35"/>
    </row>
    <row r="8" spans="1:44" ht="15.95" customHeight="1" x14ac:dyDescent="0.25">
      <c r="A8" s="30"/>
      <c r="B8" s="30"/>
      <c r="C8" s="25"/>
      <c r="D8" s="25"/>
      <c r="E8" s="162">
        <v>3</v>
      </c>
      <c r="F8" s="172"/>
      <c r="G8" s="54" t="str">
        <f t="shared" si="0"/>
        <v/>
      </c>
      <c r="H8" s="192" t="str">
        <f t="shared" si="1"/>
        <v/>
      </c>
      <c r="I8" s="163"/>
      <c r="J8" s="74"/>
      <c r="K8" s="163"/>
      <c r="L8" s="74"/>
      <c r="M8" s="163"/>
      <c r="N8" s="74"/>
      <c r="O8" s="187"/>
      <c r="P8" s="187"/>
      <c r="Q8" s="33" t="str">
        <f t="shared" si="5"/>
        <v/>
      </c>
      <c r="R8" s="163">
        <v>0</v>
      </c>
      <c r="S8" s="74"/>
      <c r="T8" s="163"/>
      <c r="U8" s="74"/>
      <c r="V8" s="163"/>
      <c r="W8" s="74"/>
      <c r="X8" s="460">
        <f t="shared" si="6"/>
        <v>0</v>
      </c>
      <c r="Y8" s="461"/>
      <c r="Z8" s="33"/>
      <c r="AA8" s="162" t="str">
        <f t="shared" si="2"/>
        <v/>
      </c>
      <c r="AB8" s="162" t="str">
        <f t="shared" si="3"/>
        <v/>
      </c>
      <c r="AC8" s="69" t="str">
        <f t="shared" si="4"/>
        <v/>
      </c>
    </row>
    <row r="9" spans="1:44" ht="15.95" customHeight="1" x14ac:dyDescent="0.25">
      <c r="A9" s="30"/>
      <c r="B9" s="30"/>
      <c r="C9" s="25"/>
      <c r="D9" s="25"/>
      <c r="E9" s="162">
        <v>4</v>
      </c>
      <c r="F9" s="172">
        <v>152</v>
      </c>
      <c r="G9" s="54" t="str">
        <f t="shared" si="0"/>
        <v>Sarah WARNOCK</v>
      </c>
      <c r="H9" s="192" t="str">
        <f>IFERROR(VLOOKUP($F9,long_j,5,FALSE),"")</f>
        <v>Edinburgh Athletic Club</v>
      </c>
      <c r="I9" s="163" t="s">
        <v>762</v>
      </c>
      <c r="J9" s="74"/>
      <c r="K9" s="163">
        <v>5.74</v>
      </c>
      <c r="L9" s="74"/>
      <c r="M9" s="163">
        <v>5.94</v>
      </c>
      <c r="N9" s="74"/>
      <c r="O9" s="187">
        <v>5.94</v>
      </c>
      <c r="P9" s="187"/>
      <c r="Q9" s="33">
        <f t="shared" si="5"/>
        <v>4</v>
      </c>
      <c r="R9" s="163">
        <v>6.05</v>
      </c>
      <c r="S9" s="74"/>
      <c r="T9" s="163">
        <v>6.08</v>
      </c>
      <c r="U9" s="74" t="s">
        <v>1023</v>
      </c>
      <c r="V9" s="163" t="s">
        <v>762</v>
      </c>
      <c r="W9" s="74"/>
      <c r="X9" s="460">
        <f t="shared" si="6"/>
        <v>6.08</v>
      </c>
      <c r="Y9" s="461"/>
      <c r="Z9" s="33"/>
      <c r="AA9" s="162" t="str">
        <f t="shared" si="2"/>
        <v>Senior</v>
      </c>
      <c r="AB9" s="162" t="str">
        <f t="shared" si="3"/>
        <v/>
      </c>
      <c r="AC9" s="69" t="str">
        <f t="shared" si="4"/>
        <v>6.24</v>
      </c>
    </row>
    <row r="10" spans="1:44" ht="15.95" customHeight="1" x14ac:dyDescent="0.25">
      <c r="A10" s="30"/>
      <c r="B10" s="30"/>
      <c r="C10" s="25"/>
      <c r="D10" s="25"/>
      <c r="E10" s="162">
        <v>5</v>
      </c>
      <c r="F10" s="172">
        <v>156</v>
      </c>
      <c r="G10" s="54" t="str">
        <f t="shared" si="0"/>
        <v>Sofija KORF</v>
      </c>
      <c r="H10" s="192" t="str">
        <f t="shared" si="1"/>
        <v xml:space="preserve">WSEH </v>
      </c>
      <c r="I10" s="163" t="s">
        <v>762</v>
      </c>
      <c r="J10" s="74"/>
      <c r="K10" s="163" t="s">
        <v>762</v>
      </c>
      <c r="L10" s="74"/>
      <c r="M10" s="163" t="s">
        <v>762</v>
      </c>
      <c r="N10" s="74"/>
      <c r="O10" s="187" t="s">
        <v>762</v>
      </c>
      <c r="P10" s="187"/>
      <c r="Q10" s="33" t="s">
        <v>1083</v>
      </c>
      <c r="R10" s="163" t="s">
        <v>762</v>
      </c>
      <c r="S10" s="74"/>
      <c r="T10" s="163" t="s">
        <v>762</v>
      </c>
      <c r="U10" s="74"/>
      <c r="V10" s="163" t="s">
        <v>762</v>
      </c>
      <c r="W10" s="74"/>
      <c r="X10" s="460" t="s">
        <v>1083</v>
      </c>
      <c r="Y10" s="461"/>
      <c r="Z10" s="33"/>
      <c r="AA10" s="162" t="str">
        <f t="shared" si="2"/>
        <v>Senior</v>
      </c>
      <c r="AB10" s="162" t="str">
        <f t="shared" si="3"/>
        <v/>
      </c>
      <c r="AC10" s="69" t="str">
        <f t="shared" si="4"/>
        <v>5.79</v>
      </c>
    </row>
    <row r="11" spans="1:44" ht="15.95" customHeight="1" x14ac:dyDescent="0.25">
      <c r="A11" s="30"/>
      <c r="B11" s="30"/>
      <c r="C11" s="25"/>
      <c r="D11" s="25"/>
      <c r="E11" s="162">
        <v>6</v>
      </c>
      <c r="F11" s="172">
        <v>149</v>
      </c>
      <c r="G11" s="54" t="str">
        <f t="shared" si="0"/>
        <v>Alice HOPKINS</v>
      </c>
      <c r="H11" s="192" t="str">
        <f t="shared" si="1"/>
        <v>Oxford City AC</v>
      </c>
      <c r="I11" s="163">
        <v>6.04</v>
      </c>
      <c r="J11" s="74"/>
      <c r="K11" s="163">
        <v>6.06</v>
      </c>
      <c r="L11" s="74"/>
      <c r="M11" s="163">
        <v>6.09</v>
      </c>
      <c r="N11" s="74"/>
      <c r="O11" s="187">
        <v>6.09</v>
      </c>
      <c r="P11" s="187"/>
      <c r="Q11" s="33">
        <f t="shared" si="5"/>
        <v>3</v>
      </c>
      <c r="R11" s="163">
        <v>4.21</v>
      </c>
      <c r="S11" s="74"/>
      <c r="T11" s="163">
        <v>3.83</v>
      </c>
      <c r="U11" s="74"/>
      <c r="V11" s="163">
        <v>6.19</v>
      </c>
      <c r="W11" s="74" t="s">
        <v>1012</v>
      </c>
      <c r="X11" s="460">
        <f t="shared" si="6"/>
        <v>6.19</v>
      </c>
      <c r="Y11" s="461"/>
      <c r="Z11" s="33"/>
      <c r="AA11" s="162" t="str">
        <f t="shared" si="2"/>
        <v>Senior</v>
      </c>
      <c r="AB11" s="162" t="str">
        <f t="shared" si="3"/>
        <v/>
      </c>
      <c r="AC11" s="69" t="str">
        <f t="shared" si="4"/>
        <v>6.46</v>
      </c>
    </row>
    <row r="12" spans="1:44" ht="15.95" customHeight="1" x14ac:dyDescent="0.25">
      <c r="A12" s="30"/>
      <c r="B12" s="30"/>
      <c r="C12" s="25"/>
      <c r="D12" s="25"/>
      <c r="E12" s="162">
        <v>7</v>
      </c>
      <c r="F12" s="172">
        <v>146</v>
      </c>
      <c r="G12" s="54" t="str">
        <f t="shared" si="0"/>
        <v>Abigail IROZURU</v>
      </c>
      <c r="H12" s="192" t="str">
        <f t="shared" si="1"/>
        <v>Sale Harriers</v>
      </c>
      <c r="I12" s="163" t="s">
        <v>762</v>
      </c>
      <c r="J12" s="74"/>
      <c r="K12" s="163">
        <v>6.06</v>
      </c>
      <c r="L12" s="74"/>
      <c r="M12" s="163">
        <v>6.57</v>
      </c>
      <c r="N12" s="74" t="s">
        <v>1060</v>
      </c>
      <c r="O12" s="187">
        <v>6.57</v>
      </c>
      <c r="P12" s="187"/>
      <c r="Q12" s="33">
        <f t="shared" si="5"/>
        <v>1</v>
      </c>
      <c r="R12" s="163">
        <v>6.47</v>
      </c>
      <c r="S12" s="74"/>
      <c r="T12" s="163" t="s">
        <v>1054</v>
      </c>
      <c r="U12" s="74"/>
      <c r="V12" s="163" t="s">
        <v>1054</v>
      </c>
      <c r="W12" s="74"/>
      <c r="X12" s="460">
        <f t="shared" si="6"/>
        <v>6.57</v>
      </c>
      <c r="Y12" s="461"/>
      <c r="Z12" s="33"/>
      <c r="AA12" s="162" t="str">
        <f t="shared" si="2"/>
        <v>Senior</v>
      </c>
      <c r="AB12" s="162" t="str">
        <f t="shared" si="3"/>
        <v/>
      </c>
      <c r="AC12" s="69" t="str">
        <f t="shared" si="4"/>
        <v>6.60</v>
      </c>
    </row>
    <row r="13" spans="1:44" ht="15.95" customHeight="1" x14ac:dyDescent="0.25">
      <c r="A13" s="30"/>
      <c r="B13" s="30"/>
      <c r="C13" s="25"/>
      <c r="D13" s="25"/>
      <c r="E13" s="162">
        <v>8</v>
      </c>
      <c r="F13" s="172">
        <v>158</v>
      </c>
      <c r="G13" s="54" t="str">
        <f t="shared" si="0"/>
        <v>Josie OLIARNYK</v>
      </c>
      <c r="H13" s="192" t="str">
        <f t="shared" si="1"/>
        <v>Halesowen</v>
      </c>
      <c r="I13" s="304">
        <v>6.01</v>
      </c>
      <c r="J13" s="74"/>
      <c r="K13" s="304">
        <v>6.19</v>
      </c>
      <c r="L13" s="74"/>
      <c r="M13" s="304">
        <v>6.29</v>
      </c>
      <c r="N13" s="74" t="s">
        <v>1031</v>
      </c>
      <c r="O13" s="304">
        <v>6.29</v>
      </c>
      <c r="P13" s="304"/>
      <c r="Q13" s="33">
        <f t="shared" ref="Q13:Q14" si="7">J75</f>
        <v>2</v>
      </c>
      <c r="R13" s="304" t="s">
        <v>762</v>
      </c>
      <c r="S13" s="74"/>
      <c r="T13" s="304" t="s">
        <v>762</v>
      </c>
      <c r="U13" s="74"/>
      <c r="V13" s="304">
        <v>6.04</v>
      </c>
      <c r="W13" s="74"/>
      <c r="X13" s="460">
        <f t="shared" ref="X13:X14" si="8">IF(AND(R13="X",T13="X",V13="X"),O13,IF(O13&gt;LARGE(R13:W13,1),O13,LARGE(R13:W13,1)))</f>
        <v>6.29</v>
      </c>
      <c r="Y13" s="461"/>
      <c r="Z13" s="33"/>
      <c r="AA13" s="162" t="str">
        <f t="shared" si="2"/>
        <v>U20</v>
      </c>
      <c r="AB13" s="162" t="str">
        <f t="shared" si="3"/>
        <v/>
      </c>
      <c r="AC13" s="69" t="str">
        <f t="shared" si="4"/>
        <v>6.38</v>
      </c>
    </row>
    <row r="14" spans="1:44" ht="15.95" customHeight="1" x14ac:dyDescent="0.25">
      <c r="A14" s="30"/>
      <c r="B14" s="30"/>
      <c r="C14" s="25"/>
      <c r="D14" s="25"/>
      <c r="E14" s="162">
        <v>9</v>
      </c>
      <c r="F14" s="172">
        <v>154</v>
      </c>
      <c r="G14" s="54" t="str">
        <f t="shared" si="0"/>
        <v>Amy ROLFE</v>
      </c>
      <c r="H14" s="192" t="str">
        <f t="shared" si="1"/>
        <v>City of York</v>
      </c>
      <c r="I14" s="304">
        <v>5.65</v>
      </c>
      <c r="J14" s="74" t="s">
        <v>1009</v>
      </c>
      <c r="K14" s="304">
        <v>5.45</v>
      </c>
      <c r="L14" s="74"/>
      <c r="M14" s="304">
        <v>3.54</v>
      </c>
      <c r="N14" s="74"/>
      <c r="O14" s="304">
        <v>5.65</v>
      </c>
      <c r="P14" s="304"/>
      <c r="Q14" s="33">
        <f t="shared" si="7"/>
        <v>6</v>
      </c>
      <c r="R14" s="304">
        <v>4.79</v>
      </c>
      <c r="S14" s="74"/>
      <c r="T14" s="304" t="s">
        <v>762</v>
      </c>
      <c r="U14" s="74"/>
      <c r="V14" s="304">
        <v>5.43</v>
      </c>
      <c r="W14" s="74" t="s">
        <v>1022</v>
      </c>
      <c r="X14" s="460">
        <f t="shared" si="8"/>
        <v>5.65</v>
      </c>
      <c r="Y14" s="461"/>
      <c r="Z14" s="33"/>
      <c r="AA14" s="162" t="str">
        <f t="shared" si="2"/>
        <v>U20</v>
      </c>
      <c r="AB14" s="162" t="str">
        <f t="shared" si="3"/>
        <v/>
      </c>
      <c r="AC14" s="69" t="str">
        <f t="shared" si="4"/>
        <v>5.89</v>
      </c>
    </row>
    <row r="15" spans="1:44" ht="15.95" customHeight="1" x14ac:dyDescent="0.25">
      <c r="A15" s="30"/>
      <c r="B15" s="30"/>
      <c r="C15" s="25"/>
      <c r="D15" s="25"/>
      <c r="E15" s="162">
        <v>10</v>
      </c>
      <c r="F15" s="155"/>
      <c r="G15" s="54" t="str">
        <f t="shared" si="0"/>
        <v/>
      </c>
      <c r="H15" s="192" t="str">
        <f t="shared" si="1"/>
        <v/>
      </c>
      <c r="I15" s="163"/>
      <c r="J15" s="74"/>
      <c r="K15" s="163"/>
      <c r="L15" s="74"/>
      <c r="M15" s="163"/>
      <c r="N15" s="74"/>
      <c r="O15" s="187"/>
      <c r="P15" s="187"/>
      <c r="Q15" s="33"/>
      <c r="R15" s="163"/>
      <c r="S15" s="74"/>
      <c r="T15" s="163"/>
      <c r="U15" s="74"/>
      <c r="V15" s="163"/>
      <c r="W15" s="74"/>
      <c r="X15" s="460"/>
      <c r="Y15" s="461"/>
      <c r="Z15" s="33"/>
      <c r="AA15" s="162" t="str">
        <f t="shared" si="2"/>
        <v/>
      </c>
      <c r="AB15" s="162" t="str">
        <f t="shared" si="3"/>
        <v/>
      </c>
      <c r="AC15" s="69" t="str">
        <f t="shared" si="4"/>
        <v/>
      </c>
    </row>
    <row r="16" spans="1:44" ht="15.95" customHeight="1" x14ac:dyDescent="0.25">
      <c r="A16" s="30"/>
      <c r="B16" s="30"/>
      <c r="C16" s="25"/>
      <c r="D16" s="25"/>
      <c r="E16" s="162">
        <v>11</v>
      </c>
      <c r="F16" s="155"/>
      <c r="G16" s="54" t="str">
        <f t="shared" si="0"/>
        <v/>
      </c>
      <c r="H16" s="192" t="str">
        <f t="shared" si="1"/>
        <v/>
      </c>
      <c r="I16" s="163"/>
      <c r="J16" s="74"/>
      <c r="K16" s="163"/>
      <c r="L16" s="74"/>
      <c r="M16" s="163"/>
      <c r="N16" s="74"/>
      <c r="O16" s="187"/>
      <c r="P16" s="187"/>
      <c r="Q16" s="33"/>
      <c r="R16" s="163"/>
      <c r="S16" s="74"/>
      <c r="T16" s="163"/>
      <c r="U16" s="74"/>
      <c r="V16" s="163"/>
      <c r="W16" s="74"/>
      <c r="X16" s="460"/>
      <c r="Y16" s="461"/>
      <c r="Z16" s="33"/>
      <c r="AA16" s="162" t="str">
        <f t="shared" si="2"/>
        <v/>
      </c>
      <c r="AB16" s="162" t="str">
        <f t="shared" si="3"/>
        <v/>
      </c>
      <c r="AC16" s="69" t="str">
        <f t="shared" si="4"/>
        <v/>
      </c>
    </row>
    <row r="17" spans="1:30" ht="15.95" customHeight="1" x14ac:dyDescent="0.25">
      <c r="A17" s="30"/>
      <c r="B17" s="30"/>
      <c r="C17" s="25"/>
      <c r="D17" s="25"/>
      <c r="E17" s="162">
        <v>12</v>
      </c>
      <c r="F17" s="172"/>
      <c r="G17" s="54" t="str">
        <f t="shared" si="0"/>
        <v/>
      </c>
      <c r="H17" s="192" t="str">
        <f t="shared" si="1"/>
        <v/>
      </c>
      <c r="I17" s="163">
        <v>0</v>
      </c>
      <c r="J17" s="74"/>
      <c r="K17" s="163"/>
      <c r="L17" s="74"/>
      <c r="M17" s="163"/>
      <c r="N17" s="74"/>
      <c r="O17" s="187"/>
      <c r="P17" s="187"/>
      <c r="Q17" s="33" t="str">
        <f t="shared" si="5"/>
        <v/>
      </c>
      <c r="R17" s="163">
        <v>0</v>
      </c>
      <c r="S17" s="74"/>
      <c r="T17" s="163"/>
      <c r="U17" s="74"/>
      <c r="V17" s="163"/>
      <c r="W17" s="74"/>
      <c r="X17" s="460">
        <f t="shared" si="6"/>
        <v>0</v>
      </c>
      <c r="Y17" s="461"/>
      <c r="Z17" s="33" t="str">
        <f t="shared" ref="Z17:Z21" si="9">L79</f>
        <v/>
      </c>
      <c r="AA17" s="162" t="str">
        <f t="shared" si="2"/>
        <v/>
      </c>
      <c r="AB17" s="162" t="str">
        <f t="shared" si="3"/>
        <v/>
      </c>
      <c r="AC17" s="69" t="str">
        <f t="shared" si="4"/>
        <v/>
      </c>
    </row>
    <row r="18" spans="1:30" ht="15.95" customHeight="1" x14ac:dyDescent="0.25">
      <c r="A18" s="30"/>
      <c r="B18" s="30"/>
      <c r="C18" s="25"/>
      <c r="D18" s="25"/>
      <c r="E18" s="162">
        <v>13</v>
      </c>
      <c r="F18" s="172"/>
      <c r="G18" s="54" t="str">
        <f t="shared" si="0"/>
        <v/>
      </c>
      <c r="H18" s="192" t="str">
        <f t="shared" si="1"/>
        <v/>
      </c>
      <c r="I18" s="163">
        <v>0</v>
      </c>
      <c r="J18" s="74"/>
      <c r="K18" s="163"/>
      <c r="L18" s="74"/>
      <c r="M18" s="163"/>
      <c r="N18" s="74"/>
      <c r="O18" s="187"/>
      <c r="P18" s="187"/>
      <c r="Q18" s="33" t="str">
        <f t="shared" si="5"/>
        <v/>
      </c>
      <c r="R18" s="163">
        <v>0</v>
      </c>
      <c r="S18" s="74"/>
      <c r="T18" s="163"/>
      <c r="U18" s="74"/>
      <c r="V18" s="163"/>
      <c r="W18" s="74"/>
      <c r="X18" s="460">
        <f t="shared" si="6"/>
        <v>0</v>
      </c>
      <c r="Y18" s="461"/>
      <c r="Z18" s="33" t="str">
        <f t="shared" si="9"/>
        <v/>
      </c>
      <c r="AA18" s="162" t="str">
        <f t="shared" si="2"/>
        <v/>
      </c>
      <c r="AB18" s="162" t="str">
        <f t="shared" si="3"/>
        <v/>
      </c>
      <c r="AC18" s="69" t="str">
        <f t="shared" si="4"/>
        <v/>
      </c>
    </row>
    <row r="19" spans="1:30" ht="15.95" customHeight="1" x14ac:dyDescent="0.25">
      <c r="A19" s="30"/>
      <c r="B19" s="30"/>
      <c r="C19" s="25"/>
      <c r="D19" s="25"/>
      <c r="E19" s="162">
        <v>14</v>
      </c>
      <c r="F19" s="177"/>
      <c r="G19" s="54" t="str">
        <f t="shared" si="0"/>
        <v/>
      </c>
      <c r="H19" s="192" t="str">
        <f t="shared" si="1"/>
        <v/>
      </c>
      <c r="I19" s="163">
        <v>0</v>
      </c>
      <c r="J19" s="74"/>
      <c r="K19" s="163"/>
      <c r="L19" s="74"/>
      <c r="M19" s="163"/>
      <c r="N19" s="74"/>
      <c r="O19" s="187"/>
      <c r="P19" s="187"/>
      <c r="Q19" s="33" t="str">
        <f t="shared" si="5"/>
        <v/>
      </c>
      <c r="R19" s="163">
        <v>0</v>
      </c>
      <c r="S19" s="74"/>
      <c r="T19" s="163"/>
      <c r="U19" s="74"/>
      <c r="V19" s="163"/>
      <c r="W19" s="74"/>
      <c r="X19" s="460">
        <f t="shared" si="6"/>
        <v>0</v>
      </c>
      <c r="Y19" s="461"/>
      <c r="Z19" s="33" t="str">
        <f t="shared" si="9"/>
        <v/>
      </c>
      <c r="AA19" s="162" t="str">
        <f t="shared" si="2"/>
        <v/>
      </c>
      <c r="AB19" s="162" t="str">
        <f t="shared" si="3"/>
        <v/>
      </c>
      <c r="AC19" s="69" t="str">
        <f t="shared" si="4"/>
        <v/>
      </c>
    </row>
    <row r="20" spans="1:30" ht="15.95" customHeight="1" x14ac:dyDescent="0.25">
      <c r="A20" s="30"/>
      <c r="B20" s="30"/>
      <c r="C20" s="25"/>
      <c r="D20" s="25"/>
      <c r="E20" s="162">
        <v>15</v>
      </c>
      <c r="F20" s="32"/>
      <c r="G20" s="54" t="str">
        <f t="shared" si="0"/>
        <v/>
      </c>
      <c r="H20" s="192" t="str">
        <f t="shared" si="1"/>
        <v/>
      </c>
      <c r="I20" s="163">
        <v>0</v>
      </c>
      <c r="J20" s="74"/>
      <c r="K20" s="163"/>
      <c r="L20" s="74"/>
      <c r="M20" s="163"/>
      <c r="N20" s="74"/>
      <c r="O20" s="187"/>
      <c r="P20" s="187"/>
      <c r="Q20" s="33" t="str">
        <f t="shared" si="5"/>
        <v/>
      </c>
      <c r="R20" s="163">
        <v>0</v>
      </c>
      <c r="S20" s="74"/>
      <c r="T20" s="163"/>
      <c r="U20" s="74"/>
      <c r="V20" s="163"/>
      <c r="W20" s="74"/>
      <c r="X20" s="460">
        <f t="shared" si="6"/>
        <v>0</v>
      </c>
      <c r="Y20" s="461"/>
      <c r="Z20" s="33" t="str">
        <f t="shared" si="9"/>
        <v/>
      </c>
      <c r="AA20" s="162" t="str">
        <f t="shared" si="2"/>
        <v/>
      </c>
      <c r="AB20" s="162" t="str">
        <f t="shared" si="3"/>
        <v/>
      </c>
      <c r="AC20" s="69" t="str">
        <f t="shared" si="4"/>
        <v/>
      </c>
    </row>
    <row r="21" spans="1:30" ht="15.95" customHeight="1" x14ac:dyDescent="0.25">
      <c r="A21" s="30"/>
      <c r="B21" s="30"/>
      <c r="C21" s="25"/>
      <c r="D21" s="25"/>
      <c r="E21" s="162">
        <v>16</v>
      </c>
      <c r="F21" s="32"/>
      <c r="G21" s="54" t="str">
        <f t="shared" si="0"/>
        <v/>
      </c>
      <c r="H21" s="192" t="str">
        <f t="shared" si="1"/>
        <v/>
      </c>
      <c r="I21" s="163">
        <v>0</v>
      </c>
      <c r="J21" s="74"/>
      <c r="K21" s="163"/>
      <c r="L21" s="74"/>
      <c r="M21" s="163"/>
      <c r="N21" s="74"/>
      <c r="O21" s="187"/>
      <c r="P21" s="187"/>
      <c r="Q21" s="33" t="str">
        <f t="shared" si="5"/>
        <v/>
      </c>
      <c r="R21" s="163">
        <v>0</v>
      </c>
      <c r="S21" s="74"/>
      <c r="T21" s="163"/>
      <c r="U21" s="74"/>
      <c r="V21" s="163"/>
      <c r="W21" s="74"/>
      <c r="X21" s="460">
        <f t="shared" si="6"/>
        <v>0</v>
      </c>
      <c r="Y21" s="461"/>
      <c r="Z21" s="33" t="str">
        <f t="shared" si="9"/>
        <v/>
      </c>
      <c r="AA21" s="162" t="str">
        <f t="shared" si="2"/>
        <v/>
      </c>
      <c r="AB21" s="162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62" t="s">
        <v>43</v>
      </c>
      <c r="F24" s="162" t="s">
        <v>44</v>
      </c>
      <c r="G24" s="162" t="s">
        <v>24</v>
      </c>
      <c r="H24" s="162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61"/>
      <c r="AB24" s="161"/>
      <c r="AC24" s="71"/>
    </row>
    <row r="25" spans="1:30" ht="15.95" customHeight="1" x14ac:dyDescent="0.25">
      <c r="C25" s="25">
        <v>1</v>
      </c>
      <c r="D25" s="17">
        <v>9</v>
      </c>
      <c r="E25" s="162">
        <v>1</v>
      </c>
      <c r="F25" s="162">
        <v>146</v>
      </c>
      <c r="G25" s="54" t="str">
        <f t="shared" ref="G25:G32" si="10">IFERROR(VLOOKUP($F25,long_j,2,FALSE)&amp;" "&amp;UPPER(VLOOKUP($F25,long_j,3,FALSE)),"")</f>
        <v>Abigail IROZURU</v>
      </c>
      <c r="H25" s="192" t="str">
        <f t="shared" ref="H25:H32" si="11">IFERROR(VLOOKUP($F25,long_j,5,FALSE),"")</f>
        <v>Sale Harriers</v>
      </c>
      <c r="I25" s="446">
        <f>IFERROR(VLOOKUP($C25,$E$68:$N$99,10,FALSE),"")</f>
        <v>6.57</v>
      </c>
      <c r="J25" s="447"/>
      <c r="K25" s="162">
        <v>1</v>
      </c>
      <c r="L25" s="162"/>
      <c r="M25" s="479" t="s">
        <v>76</v>
      </c>
      <c r="N25" s="449" t="str">
        <f t="shared" ref="N25:T32" si="12">IFERROR(VLOOKUP($F25,long_j,5,FALSE),"")</f>
        <v>Sale Harriers</v>
      </c>
      <c r="O25" s="449" t="str">
        <f t="shared" ref="O25:O32" si="13">IFERROR(VLOOKUP($F25,long_j,2,FALSE)&amp;" "&amp;UPPER(VLOOKUP($F25,long_j,3,FALSE)),"")</f>
        <v>Abigail IROZURU</v>
      </c>
      <c r="P25" s="450" t="str">
        <f t="shared" si="12"/>
        <v>Sale Harriers</v>
      </c>
      <c r="Q25" s="448" t="str">
        <f t="shared" ref="Q25:Q32" si="14">IFERROR(VLOOKUP($L25,long_j,5,FALSE),"")</f>
        <v/>
      </c>
      <c r="R25" s="449" t="str">
        <f t="shared" si="12"/>
        <v>Sale Harriers</v>
      </c>
      <c r="S25" s="449" t="str">
        <f t="shared" si="12"/>
        <v>Sale Harriers</v>
      </c>
      <c r="T25" s="450" t="str">
        <f t="shared" si="12"/>
        <v>Sale Harriers</v>
      </c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188">
        <v>2</v>
      </c>
      <c r="F26" s="296">
        <v>149</v>
      </c>
      <c r="G26" s="54" t="str">
        <f t="shared" si="10"/>
        <v>Alice HOPKINS</v>
      </c>
      <c r="H26" s="192" t="str">
        <f t="shared" si="11"/>
        <v>Oxford City AC</v>
      </c>
      <c r="I26" s="446">
        <v>6.19</v>
      </c>
      <c r="J26" s="447"/>
      <c r="K26" s="296">
        <v>1</v>
      </c>
      <c r="L26" s="162">
        <v>283</v>
      </c>
      <c r="M26" s="448" t="str">
        <f>IFERROR(VLOOKUP($L26,long_j,2,FALSE)&amp;" "&amp;UPPER(VLOOKUP($L26,long_j,3,FALSE)),"")</f>
        <v>Josie OLIARNYK</v>
      </c>
      <c r="N26" s="449" t="str">
        <f t="shared" si="12"/>
        <v>Oxford City AC</v>
      </c>
      <c r="O26" s="449" t="str">
        <f t="shared" si="13"/>
        <v>Alice HOPKINS</v>
      </c>
      <c r="P26" s="450" t="str">
        <f t="shared" si="12"/>
        <v>Oxford City AC</v>
      </c>
      <c r="Q26" s="448" t="str">
        <f t="shared" si="14"/>
        <v>Halesowen</v>
      </c>
      <c r="R26" s="449" t="str">
        <f t="shared" si="12"/>
        <v>Oxford City AC</v>
      </c>
      <c r="S26" s="449" t="str">
        <f t="shared" si="12"/>
        <v>Oxford City AC</v>
      </c>
      <c r="T26" s="450" t="str">
        <f t="shared" si="12"/>
        <v>Oxford City AC</v>
      </c>
      <c r="U26" s="446">
        <v>6.29</v>
      </c>
      <c r="V26" s="447"/>
      <c r="W26" s="41"/>
      <c r="X26" s="42"/>
      <c r="Y26" s="42"/>
      <c r="Z26" s="20"/>
      <c r="AA26" s="161"/>
      <c r="AB26" s="161"/>
      <c r="AC26" s="71"/>
    </row>
    <row r="27" spans="1:30" ht="15.95" customHeight="1" x14ac:dyDescent="0.25">
      <c r="C27" s="25">
        <v>3</v>
      </c>
      <c r="D27" s="17">
        <v>11</v>
      </c>
      <c r="E27" s="188">
        <v>3</v>
      </c>
      <c r="F27" s="188">
        <v>152</v>
      </c>
      <c r="G27" s="54" t="str">
        <f t="shared" si="10"/>
        <v>Sarah WARNOCK</v>
      </c>
      <c r="H27" s="192" t="str">
        <f t="shared" si="11"/>
        <v>Edinburgh Athletic Club</v>
      </c>
      <c r="I27" s="446">
        <v>6.08</v>
      </c>
      <c r="J27" s="447"/>
      <c r="K27" s="162">
        <v>3</v>
      </c>
      <c r="L27" s="162">
        <v>154</v>
      </c>
      <c r="M27" s="448" t="str">
        <f>IFERROR(VLOOKUP($L27,long_j,2,FALSE)&amp;" "&amp;UPPER(VLOOKUP($L27,long_j,3,FALSE)),"")</f>
        <v>Amy ROLFE</v>
      </c>
      <c r="N27" s="449" t="str">
        <f t="shared" si="12"/>
        <v>Edinburgh Athletic Club</v>
      </c>
      <c r="O27" s="449" t="str">
        <f t="shared" si="13"/>
        <v>Sarah WARNOCK</v>
      </c>
      <c r="P27" s="450" t="str">
        <f t="shared" si="12"/>
        <v>Edinburgh Athletic Club</v>
      </c>
      <c r="Q27" s="448" t="str">
        <f t="shared" si="14"/>
        <v>City of York</v>
      </c>
      <c r="R27" s="449" t="str">
        <f t="shared" si="12"/>
        <v>Edinburgh Athletic Club</v>
      </c>
      <c r="S27" s="449" t="str">
        <f t="shared" si="12"/>
        <v>Edinburgh Athletic Club</v>
      </c>
      <c r="T27" s="450" t="str">
        <f t="shared" si="12"/>
        <v>Edinburgh Athletic Club</v>
      </c>
      <c r="U27" s="446">
        <v>5.65</v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188">
        <v>4</v>
      </c>
      <c r="F28" s="188">
        <v>153</v>
      </c>
      <c r="G28" s="54" t="str">
        <f t="shared" si="10"/>
        <v>Kitan ELEYAE</v>
      </c>
      <c r="H28" s="192" t="str">
        <f t="shared" si="11"/>
        <v>WG&amp;EL</v>
      </c>
      <c r="I28" s="446">
        <v>5.93</v>
      </c>
      <c r="J28" s="447"/>
      <c r="K28" s="162">
        <v>4</v>
      </c>
      <c r="L28" s="162" t="str">
        <f t="shared" ref="L28:L32" si="15">IFERROR(VLOOKUP($D28,$E$68:$N$99,2,FALSE),"")</f>
        <v/>
      </c>
      <c r="M28" s="448"/>
      <c r="N28" s="449" t="str">
        <f t="shared" si="12"/>
        <v>WG&amp;EL</v>
      </c>
      <c r="O28" s="449" t="str">
        <f t="shared" si="13"/>
        <v>Kitan ELEYAE</v>
      </c>
      <c r="P28" s="450" t="str">
        <f t="shared" si="12"/>
        <v>WG&amp;EL</v>
      </c>
      <c r="Q28" s="448" t="str">
        <f t="shared" si="14"/>
        <v/>
      </c>
      <c r="R28" s="449" t="str">
        <f t="shared" si="12"/>
        <v>WG&amp;EL</v>
      </c>
      <c r="S28" s="449" t="str">
        <f t="shared" si="12"/>
        <v>WG&amp;EL</v>
      </c>
      <c r="T28" s="450" t="str">
        <f t="shared" si="12"/>
        <v>WG&amp;EL</v>
      </c>
      <c r="U28" s="446" t="str">
        <f t="shared" ref="U28:U32" si="16">IFERROR(VLOOKUP($D28,$E$68:$N$99,10,FALSE),"")</f>
        <v/>
      </c>
      <c r="V28" s="447"/>
      <c r="W28" s="41"/>
      <c r="X28" s="42"/>
      <c r="Y28" s="42"/>
      <c r="Z28" s="20"/>
      <c r="AA28" s="161"/>
      <c r="AB28" s="161"/>
      <c r="AC28" s="71"/>
    </row>
    <row r="29" spans="1:30" ht="15.95" customHeight="1" x14ac:dyDescent="0.25">
      <c r="C29" s="25">
        <v>5</v>
      </c>
      <c r="D29" s="17">
        <v>13</v>
      </c>
      <c r="E29" s="188">
        <v>5</v>
      </c>
      <c r="F29" s="188">
        <v>157</v>
      </c>
      <c r="G29" s="54" t="str">
        <f t="shared" si="10"/>
        <v>Hayley PERRIN</v>
      </c>
      <c r="H29" s="192" t="str">
        <f t="shared" si="11"/>
        <v>Trafford AC</v>
      </c>
      <c r="I29" s="446">
        <v>5.63</v>
      </c>
      <c r="J29" s="447"/>
      <c r="K29" s="162">
        <v>5</v>
      </c>
      <c r="L29" s="162" t="str">
        <f t="shared" si="15"/>
        <v/>
      </c>
      <c r="M29" s="448" t="str">
        <f>IFERROR(VLOOKUP($L29,long_j,2,FALSE)&amp;" "&amp;UPPER(VLOOKUP($L29,long_j,3,FALSE)),"")</f>
        <v/>
      </c>
      <c r="N29" s="449" t="str">
        <f t="shared" si="12"/>
        <v>Trafford AC</v>
      </c>
      <c r="O29" s="449" t="str">
        <f t="shared" si="13"/>
        <v>Hayley PERRIN</v>
      </c>
      <c r="P29" s="450" t="str">
        <f t="shared" si="12"/>
        <v>Trafford AC</v>
      </c>
      <c r="Q29" s="448" t="str">
        <f t="shared" si="14"/>
        <v/>
      </c>
      <c r="R29" s="449" t="str">
        <f t="shared" si="12"/>
        <v>Trafford AC</v>
      </c>
      <c r="S29" s="449" t="str">
        <f t="shared" si="12"/>
        <v>Trafford AC</v>
      </c>
      <c r="T29" s="450" t="str">
        <f t="shared" si="12"/>
        <v>Trafford AC</v>
      </c>
      <c r="U29" s="446" t="str">
        <f t="shared" si="16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188">
        <v>6</v>
      </c>
      <c r="F30" s="188"/>
      <c r="G30" s="54" t="str">
        <f t="shared" si="10"/>
        <v/>
      </c>
      <c r="H30" s="192" t="str">
        <f t="shared" si="11"/>
        <v/>
      </c>
      <c r="I30" s="446"/>
      <c r="J30" s="447"/>
      <c r="K30" s="162">
        <v>6</v>
      </c>
      <c r="L30" s="162"/>
      <c r="M30" s="448" t="str">
        <f>IFERROR(VLOOKUP($L30,long_j,2,FALSE)&amp;" "&amp;UPPER(VLOOKUP($L30,long_j,3,FALSE)),"")</f>
        <v/>
      </c>
      <c r="N30" s="449" t="str">
        <f t="shared" si="12"/>
        <v/>
      </c>
      <c r="O30" s="449" t="str">
        <f t="shared" si="13"/>
        <v/>
      </c>
      <c r="P30" s="450" t="str">
        <f t="shared" si="12"/>
        <v/>
      </c>
      <c r="Q30" s="448" t="str">
        <f t="shared" si="14"/>
        <v/>
      </c>
      <c r="R30" s="449" t="str">
        <f t="shared" si="12"/>
        <v/>
      </c>
      <c r="S30" s="449" t="str">
        <f t="shared" si="12"/>
        <v/>
      </c>
      <c r="T30" s="450" t="str">
        <f t="shared" si="12"/>
        <v/>
      </c>
      <c r="U30" s="446" t="str">
        <f t="shared" si="16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188">
        <v>7</v>
      </c>
      <c r="F31" s="188"/>
      <c r="G31" s="54" t="str">
        <f t="shared" si="10"/>
        <v/>
      </c>
      <c r="H31" s="192" t="str">
        <f t="shared" si="11"/>
        <v/>
      </c>
      <c r="I31" s="446"/>
      <c r="J31" s="447"/>
      <c r="K31" s="162">
        <v>7</v>
      </c>
      <c r="L31" s="162" t="str">
        <f t="shared" si="15"/>
        <v/>
      </c>
      <c r="M31" s="448" t="str">
        <f>IFERROR(VLOOKUP($L31,long_j,2,FALSE)&amp;" "&amp;UPPER(VLOOKUP($L31,long_j,3,FALSE)),"")</f>
        <v/>
      </c>
      <c r="N31" s="449" t="str">
        <f t="shared" si="12"/>
        <v/>
      </c>
      <c r="O31" s="449" t="str">
        <f t="shared" si="13"/>
        <v/>
      </c>
      <c r="P31" s="450" t="str">
        <f t="shared" si="12"/>
        <v/>
      </c>
      <c r="Q31" s="448" t="str">
        <f t="shared" si="14"/>
        <v/>
      </c>
      <c r="R31" s="449" t="str">
        <f t="shared" si="12"/>
        <v/>
      </c>
      <c r="S31" s="449" t="str">
        <f t="shared" si="12"/>
        <v/>
      </c>
      <c r="T31" s="450" t="str">
        <f t="shared" si="12"/>
        <v/>
      </c>
      <c r="U31" s="446" t="str">
        <f t="shared" si="16"/>
        <v/>
      </c>
      <c r="V31" s="447"/>
      <c r="W31" s="41"/>
      <c r="X31" s="42"/>
      <c r="Y31" s="42"/>
      <c r="Z31" s="20"/>
      <c r="AA31" s="161"/>
      <c r="AB31" s="161"/>
      <c r="AC31" s="71"/>
    </row>
    <row r="32" spans="1:30" ht="15.95" customHeight="1" x14ac:dyDescent="0.25">
      <c r="C32" s="25">
        <v>8</v>
      </c>
      <c r="D32" s="17">
        <v>16</v>
      </c>
      <c r="E32" s="188">
        <v>8</v>
      </c>
      <c r="F32" s="188" t="str">
        <f t="shared" ref="F32" si="17">IFERROR(VLOOKUP($C32,$E$68:$N$99,2,FALSE),"")</f>
        <v/>
      </c>
      <c r="G32" s="54" t="str">
        <f t="shared" si="10"/>
        <v/>
      </c>
      <c r="H32" s="192" t="str">
        <f t="shared" si="11"/>
        <v/>
      </c>
      <c r="I32" s="446" t="str">
        <f t="shared" ref="I32" si="18">IFERROR(VLOOKUP($C32,$E$68:$N$99,10,FALSE),"")</f>
        <v/>
      </c>
      <c r="J32" s="447"/>
      <c r="K32" s="162"/>
      <c r="L32" s="162" t="str">
        <f t="shared" si="15"/>
        <v/>
      </c>
      <c r="M32" s="448" t="str">
        <f>IFERROR(VLOOKUP($L32,long_j,2,FALSE)&amp;" "&amp;UPPER(VLOOKUP($L32,long_j,3,FALSE)),"")</f>
        <v/>
      </c>
      <c r="N32" s="449" t="str">
        <f t="shared" si="12"/>
        <v/>
      </c>
      <c r="O32" s="449" t="str">
        <f t="shared" si="13"/>
        <v/>
      </c>
      <c r="P32" s="450" t="str">
        <f t="shared" si="12"/>
        <v/>
      </c>
      <c r="Q32" s="448" t="str">
        <f t="shared" si="14"/>
        <v/>
      </c>
      <c r="R32" s="449" t="str">
        <f t="shared" si="12"/>
        <v/>
      </c>
      <c r="S32" s="449" t="str">
        <f t="shared" si="12"/>
        <v/>
      </c>
      <c r="T32" s="450" t="str">
        <f t="shared" si="12"/>
        <v/>
      </c>
      <c r="U32" s="446" t="str">
        <f t="shared" si="16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LONG JUMP POOL B WOMEN</v>
      </c>
      <c r="H35" s="428"/>
      <c r="I35" s="426" t="s">
        <v>20</v>
      </c>
      <c r="J35" s="429"/>
      <c r="K35" s="427"/>
      <c r="L35" s="430">
        <f>L3</f>
        <v>13</v>
      </c>
      <c r="M35" s="431"/>
      <c r="N35" s="426" t="str">
        <f>N3</f>
        <v>RECORD</v>
      </c>
      <c r="O35" s="429"/>
      <c r="P35" s="427"/>
      <c r="Q35" s="415" t="str">
        <f>Q3</f>
        <v>6.63m - Jade Johnson (Herne Hill Harriers) 01/06/03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58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58"/>
      <c r="F37" s="158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58"/>
      <c r="AB37" s="158"/>
      <c r="AC37" s="62"/>
    </row>
    <row r="38" spans="1:31" ht="15.95" hidden="1" customHeight="1" x14ac:dyDescent="0.25">
      <c r="A38" s="30"/>
      <c r="B38" s="30"/>
      <c r="C38" s="25">
        <f t="shared" ref="C38:D53" si="19">AB38</f>
        <v>0</v>
      </c>
      <c r="D38" s="25">
        <f t="shared" si="19"/>
        <v>0</v>
      </c>
      <c r="E38" s="159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0">IF(AND(I38="NT",K38="NT",M38="NT"),0,LARGE(I38:N38,1))</f>
        <v>0</v>
      </c>
      <c r="P38" s="404"/>
      <c r="Q38" s="158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58" t="str">
        <f>L84</f>
        <v/>
      </c>
      <c r="AA38" s="158"/>
      <c r="AB38" s="158"/>
      <c r="AC38" s="62"/>
      <c r="AD38" s="34"/>
    </row>
    <row r="39" spans="1:31" ht="15.95" hidden="1" customHeight="1" x14ac:dyDescent="0.25">
      <c r="A39" s="30"/>
      <c r="B39" s="30"/>
      <c r="C39" s="25">
        <f t="shared" si="19"/>
        <v>0</v>
      </c>
      <c r="D39" s="25">
        <f t="shared" si="19"/>
        <v>0</v>
      </c>
      <c r="E39" s="158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0"/>
        <v>0</v>
      </c>
      <c r="P39" s="404"/>
      <c r="Q39" s="158" t="str">
        <f t="shared" ref="Q39:Q53" si="21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2">IF(AND(R39="NT",T39="NT",V39="NT"),O39,IF(O39&gt;LARGE(R39:W39,1),O39,LARGE(R39:W39,1)))</f>
        <v>0</v>
      </c>
      <c r="Y39" s="404"/>
      <c r="Z39" s="158" t="str">
        <f t="shared" ref="Z39:Z53" si="23">L85</f>
        <v/>
      </c>
      <c r="AA39" s="158"/>
      <c r="AB39" s="158"/>
      <c r="AC39" s="62"/>
      <c r="AD39" s="35"/>
    </row>
    <row r="40" spans="1:31" ht="15.95" hidden="1" customHeight="1" x14ac:dyDescent="0.25">
      <c r="A40" s="30"/>
      <c r="B40" s="30"/>
      <c r="C40" s="25">
        <f t="shared" si="19"/>
        <v>0</v>
      </c>
      <c r="D40" s="25">
        <f t="shared" si="19"/>
        <v>0</v>
      </c>
      <c r="E40" s="159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0"/>
        <v>0</v>
      </c>
      <c r="P40" s="404"/>
      <c r="Q40" s="158" t="str">
        <f t="shared" si="21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2"/>
        <v>0</v>
      </c>
      <c r="Y40" s="404"/>
      <c r="Z40" s="158" t="str">
        <f t="shared" si="23"/>
        <v/>
      </c>
      <c r="AA40" s="158"/>
      <c r="AB40" s="158"/>
      <c r="AC40" s="62"/>
    </row>
    <row r="41" spans="1:31" ht="15.95" hidden="1" customHeight="1" x14ac:dyDescent="0.25">
      <c r="A41" s="30"/>
      <c r="B41" s="30"/>
      <c r="C41" s="25">
        <f t="shared" si="19"/>
        <v>0</v>
      </c>
      <c r="D41" s="25">
        <f t="shared" si="19"/>
        <v>0</v>
      </c>
      <c r="E41" s="158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0"/>
        <v>0</v>
      </c>
      <c r="P41" s="404"/>
      <c r="Q41" s="158" t="str">
        <f t="shared" si="21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2"/>
        <v>0</v>
      </c>
      <c r="Y41" s="404"/>
      <c r="Z41" s="158" t="str">
        <f t="shared" si="23"/>
        <v/>
      </c>
      <c r="AA41" s="158"/>
      <c r="AB41" s="158"/>
      <c r="AC41" s="62"/>
    </row>
    <row r="42" spans="1:31" ht="15.95" hidden="1" customHeight="1" x14ac:dyDescent="0.25">
      <c r="A42" s="30"/>
      <c r="B42" s="30"/>
      <c r="C42" s="25">
        <f t="shared" si="19"/>
        <v>0</v>
      </c>
      <c r="D42" s="25">
        <f t="shared" si="19"/>
        <v>0</v>
      </c>
      <c r="E42" s="159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0"/>
        <v>0</v>
      </c>
      <c r="P42" s="404"/>
      <c r="Q42" s="158" t="str">
        <f t="shared" si="21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2"/>
        <v>0</v>
      </c>
      <c r="Y42" s="404"/>
      <c r="Z42" s="158" t="str">
        <f t="shared" si="23"/>
        <v/>
      </c>
      <c r="AA42" s="158"/>
      <c r="AB42" s="158"/>
      <c r="AC42" s="62"/>
    </row>
    <row r="43" spans="1:31" ht="15.95" hidden="1" customHeight="1" x14ac:dyDescent="0.25">
      <c r="A43" s="30"/>
      <c r="B43" s="30"/>
      <c r="C43" s="25">
        <f t="shared" si="19"/>
        <v>0</v>
      </c>
      <c r="D43" s="25">
        <f t="shared" si="19"/>
        <v>0</v>
      </c>
      <c r="E43" s="158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0"/>
        <v>0</v>
      </c>
      <c r="P43" s="404"/>
      <c r="Q43" s="158" t="str">
        <f t="shared" si="21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2"/>
        <v>0</v>
      </c>
      <c r="Y43" s="404"/>
      <c r="Z43" s="158" t="str">
        <f t="shared" si="23"/>
        <v/>
      </c>
      <c r="AA43" s="158"/>
      <c r="AB43" s="158"/>
      <c r="AC43" s="62"/>
    </row>
    <row r="44" spans="1:31" ht="15.95" hidden="1" customHeight="1" x14ac:dyDescent="0.25">
      <c r="A44" s="30"/>
      <c r="B44" s="30"/>
      <c r="C44" s="25">
        <f t="shared" si="19"/>
        <v>0</v>
      </c>
      <c r="D44" s="25">
        <f t="shared" si="19"/>
        <v>0</v>
      </c>
      <c r="E44" s="159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0"/>
        <v>0</v>
      </c>
      <c r="P44" s="404"/>
      <c r="Q44" s="158" t="str">
        <f t="shared" si="21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2"/>
        <v>0</v>
      </c>
      <c r="Y44" s="404"/>
      <c r="Z44" s="158" t="str">
        <f t="shared" si="23"/>
        <v/>
      </c>
      <c r="AA44" s="158"/>
      <c r="AB44" s="158"/>
      <c r="AC44" s="62"/>
    </row>
    <row r="45" spans="1:31" ht="15.95" hidden="1" customHeight="1" x14ac:dyDescent="0.25">
      <c r="A45" s="30"/>
      <c r="B45" s="30"/>
      <c r="C45" s="25" t="str">
        <f t="shared" si="19"/>
        <v/>
      </c>
      <c r="D45" s="25" t="str">
        <f t="shared" si="19"/>
        <v/>
      </c>
      <c r="E45" s="158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0"/>
        <v>0</v>
      </c>
      <c r="P45" s="404"/>
      <c r="Q45" s="158" t="str">
        <f t="shared" si="21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2"/>
        <v>0</v>
      </c>
      <c r="Y45" s="404"/>
      <c r="Z45" s="158" t="str">
        <f t="shared" si="23"/>
        <v/>
      </c>
      <c r="AA45" s="158" t="str">
        <f>IF(OR(Z45=0,Z45=""),"",IF(VLOOKUP(F45*11,$F$14:$Z$21,21,FALSE)=0,"A",IF(Z45&gt;(VLOOKUP(F45*11,$F$14:$Z$21,21,FALSE)),"B","A")))</f>
        <v/>
      </c>
      <c r="AB45" s="158" t="str">
        <f t="shared" ref="AB45:AB53" si="24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19"/>
        <v/>
      </c>
      <c r="D46" s="25" t="str">
        <f t="shared" si="19"/>
        <v/>
      </c>
      <c r="E46" s="159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0"/>
        <v>0</v>
      </c>
      <c r="P46" s="404"/>
      <c r="Q46" s="158" t="str">
        <f t="shared" si="21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2"/>
        <v>0</v>
      </c>
      <c r="Y46" s="404"/>
      <c r="Z46" s="158" t="str">
        <f t="shared" si="23"/>
        <v/>
      </c>
      <c r="AA46" s="158" t="str">
        <f t="shared" ref="AA46:AA53" si="25">IF(OR(Z46=0,Z46=""),"",IF(VLOOKUP(F46/11,$F$6:$Z$13,21,FALSE)=0,"A",IF(Z46&gt;VLOOKUP(F46/11,$F$6:$Z$13,21,FALSE),"B","A")))</f>
        <v/>
      </c>
      <c r="AB46" s="158" t="str">
        <f t="shared" si="24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19"/>
        <v/>
      </c>
      <c r="D47" s="25" t="str">
        <f t="shared" si="19"/>
        <v/>
      </c>
      <c r="E47" s="158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0"/>
        <v>0</v>
      </c>
      <c r="P47" s="404"/>
      <c r="Q47" s="158" t="str">
        <f t="shared" si="21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2"/>
        <v>0</v>
      </c>
      <c r="Y47" s="404"/>
      <c r="Z47" s="158" t="str">
        <f t="shared" si="23"/>
        <v/>
      </c>
      <c r="AA47" s="158" t="str">
        <f t="shared" si="25"/>
        <v/>
      </c>
      <c r="AB47" s="158" t="str">
        <f t="shared" si="24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19"/>
        <v/>
      </c>
      <c r="D48" s="25" t="str">
        <f t="shared" si="19"/>
        <v/>
      </c>
      <c r="E48" s="159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0"/>
        <v>0</v>
      </c>
      <c r="P48" s="404"/>
      <c r="Q48" s="158" t="str">
        <f t="shared" si="21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2"/>
        <v>0</v>
      </c>
      <c r="Y48" s="404"/>
      <c r="Z48" s="158" t="str">
        <f t="shared" si="23"/>
        <v/>
      </c>
      <c r="AA48" s="158" t="str">
        <f t="shared" si="25"/>
        <v/>
      </c>
      <c r="AB48" s="158" t="str">
        <f t="shared" si="24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9"/>
        <v/>
      </c>
      <c r="D49" s="25" t="str">
        <f t="shared" si="19"/>
        <v/>
      </c>
      <c r="E49" s="158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0"/>
        <v>0</v>
      </c>
      <c r="P49" s="404"/>
      <c r="Q49" s="158" t="str">
        <f t="shared" si="21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2"/>
        <v>0</v>
      </c>
      <c r="Y49" s="404"/>
      <c r="Z49" s="158" t="str">
        <f t="shared" si="23"/>
        <v/>
      </c>
      <c r="AA49" s="158" t="str">
        <f t="shared" si="25"/>
        <v/>
      </c>
      <c r="AB49" s="158" t="str">
        <f t="shared" si="24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9"/>
        <v/>
      </c>
      <c r="D50" s="25" t="str">
        <f t="shared" si="19"/>
        <v/>
      </c>
      <c r="E50" s="159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0"/>
        <v>0</v>
      </c>
      <c r="P50" s="404"/>
      <c r="Q50" s="158" t="str">
        <f t="shared" si="21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2"/>
        <v>0</v>
      </c>
      <c r="Y50" s="404"/>
      <c r="Z50" s="158" t="str">
        <f t="shared" si="23"/>
        <v/>
      </c>
      <c r="AA50" s="158" t="str">
        <f t="shared" si="25"/>
        <v/>
      </c>
      <c r="AB50" s="158" t="str">
        <f t="shared" si="24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9"/>
        <v/>
      </c>
      <c r="D51" s="25" t="str">
        <f t="shared" si="19"/>
        <v/>
      </c>
      <c r="E51" s="158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0"/>
        <v>0</v>
      </c>
      <c r="P51" s="404"/>
      <c r="Q51" s="158" t="str">
        <f t="shared" si="21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2"/>
        <v>0</v>
      </c>
      <c r="Y51" s="404"/>
      <c r="Z51" s="158" t="str">
        <f t="shared" si="23"/>
        <v/>
      </c>
      <c r="AA51" s="158" t="str">
        <f t="shared" si="25"/>
        <v/>
      </c>
      <c r="AB51" s="158" t="str">
        <f t="shared" si="24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9"/>
        <v/>
      </c>
      <c r="D52" s="25" t="str">
        <f t="shared" si="19"/>
        <v/>
      </c>
      <c r="E52" s="159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0"/>
        <v>0</v>
      </c>
      <c r="P52" s="404"/>
      <c r="Q52" s="158" t="str">
        <f t="shared" si="21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2"/>
        <v>0</v>
      </c>
      <c r="Y52" s="404"/>
      <c r="Z52" s="158" t="str">
        <f t="shared" si="23"/>
        <v/>
      </c>
      <c r="AA52" s="158" t="str">
        <f t="shared" si="25"/>
        <v/>
      </c>
      <c r="AB52" s="158" t="str">
        <f t="shared" si="24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9"/>
        <v/>
      </c>
      <c r="D53" s="25" t="str">
        <f t="shared" si="19"/>
        <v/>
      </c>
      <c r="E53" s="158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0"/>
        <v>0</v>
      </c>
      <c r="P53" s="404"/>
      <c r="Q53" s="158" t="str">
        <f t="shared" si="21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2"/>
        <v>0</v>
      </c>
      <c r="Y53" s="404"/>
      <c r="Z53" s="158" t="str">
        <f t="shared" si="23"/>
        <v/>
      </c>
      <c r="AA53" s="158" t="str">
        <f t="shared" si="25"/>
        <v/>
      </c>
      <c r="AB53" s="158" t="str">
        <f t="shared" si="24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58" t="s">
        <v>43</v>
      </c>
      <c r="F56" s="158" t="s">
        <v>44</v>
      </c>
      <c r="G56" s="158" t="s">
        <v>24</v>
      </c>
      <c r="H56" s="158" t="s">
        <v>25</v>
      </c>
      <c r="I56" s="418" t="s">
        <v>45</v>
      </c>
      <c r="J56" s="418"/>
      <c r="K56" s="159" t="s">
        <v>43</v>
      </c>
      <c r="L56" s="160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61"/>
      <c r="AB56" s="161"/>
      <c r="AC56" s="71"/>
    </row>
    <row r="57" spans="1:30" ht="15.95" hidden="1" customHeight="1" x14ac:dyDescent="0.25">
      <c r="C57" s="25">
        <v>17</v>
      </c>
      <c r="D57" s="17">
        <v>25</v>
      </c>
      <c r="E57" s="158">
        <v>17</v>
      </c>
      <c r="F57" s="158" t="str">
        <f>IF(ISERROR(VLOOKUP($C57,$L$68:$N$99,2,FALSE)=TRUE),"",VLOOKUP($C57,$L$68:$N$99,2,FALSE))</f>
        <v/>
      </c>
      <c r="G57" s="56" t="str">
        <f t="shared" ref="G57:G64" si="26">IF(ISERROR(VLOOKUP($F57,males_declared,2,FALSE))=TRUE,"",UPPER(VLOOKUP($F57,males_declared,2,FALSE)))</f>
        <v/>
      </c>
      <c r="H57" s="56" t="str">
        <f t="shared" ref="H57:H64" si="27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58">
        <v>25</v>
      </c>
      <c r="L57" s="158" t="str">
        <f>IF(ISERROR(VLOOKUP($D57,$L$68:$N$99,2,FALSE)=TRUE),"",VLOOKUP($D57,$L$68:$N$99,2,FALSE))</f>
        <v/>
      </c>
      <c r="M57" s="405" t="str">
        <f t="shared" ref="M57:M64" si="28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9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58">
        <v>18</v>
      </c>
      <c r="F58" s="158" t="str">
        <f t="shared" ref="F58:F64" si="30">IF(ISERROR(VLOOKUP($C58,$L$68:$N$99,2,FALSE)=TRUE),"",VLOOKUP($C58,$L$68:$N$99,2,FALSE))</f>
        <v/>
      </c>
      <c r="G58" s="56" t="str">
        <f t="shared" si="26"/>
        <v/>
      </c>
      <c r="H58" s="56" t="str">
        <f t="shared" si="27"/>
        <v/>
      </c>
      <c r="I58" s="402" t="str">
        <f t="shared" ref="I58:I64" si="31">IF(ISERROR(VLOOKUP($C58,$L$68:$N$99,3,FALSE)=TRUE),"",VLOOKUP($C58,$L$68:$N$99,3,FALSE))</f>
        <v/>
      </c>
      <c r="J58" s="404"/>
      <c r="K58" s="158">
        <v>26</v>
      </c>
      <c r="L58" s="158" t="str">
        <f t="shared" ref="L58:L64" si="32">IF(ISERROR(VLOOKUP($D58,$L$68:$N$99,2,FALSE)=TRUE),"",VLOOKUP($D58,$L$68:$N$99,2,FALSE))</f>
        <v/>
      </c>
      <c r="M58" s="405" t="str">
        <f t="shared" si="28"/>
        <v/>
      </c>
      <c r="N58" s="406"/>
      <c r="O58" s="406"/>
      <c r="P58" s="407"/>
      <c r="Q58" s="408" t="str">
        <f t="shared" si="29"/>
        <v/>
      </c>
      <c r="R58" s="409"/>
      <c r="S58" s="409"/>
      <c r="T58" s="410"/>
      <c r="U58" s="402" t="str">
        <f t="shared" ref="U58:U64" si="33">IF(ISERROR(VLOOKUP($D58,$L$68:$N$99,3,FALSE)=TRUE),"",VLOOKUP($D58,$L$68:$N$99,3,FALSE))</f>
        <v/>
      </c>
      <c r="V58" s="404"/>
      <c r="W58" s="41"/>
      <c r="X58" s="42"/>
      <c r="Y58" s="42"/>
      <c r="Z58" s="20"/>
      <c r="AA58" s="161"/>
      <c r="AB58" s="161"/>
      <c r="AC58" s="71"/>
    </row>
    <row r="59" spans="1:30" ht="15.95" hidden="1" customHeight="1" x14ac:dyDescent="0.25">
      <c r="C59" s="25">
        <v>19</v>
      </c>
      <c r="D59" s="17">
        <v>27</v>
      </c>
      <c r="E59" s="158">
        <v>19</v>
      </c>
      <c r="F59" s="158" t="str">
        <f t="shared" si="30"/>
        <v/>
      </c>
      <c r="G59" s="56" t="str">
        <f t="shared" si="26"/>
        <v/>
      </c>
      <c r="H59" s="56" t="str">
        <f t="shared" si="27"/>
        <v/>
      </c>
      <c r="I59" s="402" t="str">
        <f t="shared" si="31"/>
        <v/>
      </c>
      <c r="J59" s="404"/>
      <c r="K59" s="158">
        <v>27</v>
      </c>
      <c r="L59" s="158" t="str">
        <f t="shared" si="32"/>
        <v/>
      </c>
      <c r="M59" s="405" t="str">
        <f t="shared" si="28"/>
        <v/>
      </c>
      <c r="N59" s="406"/>
      <c r="O59" s="406"/>
      <c r="P59" s="407"/>
      <c r="Q59" s="408" t="str">
        <f t="shared" si="29"/>
        <v/>
      </c>
      <c r="R59" s="409"/>
      <c r="S59" s="409"/>
      <c r="T59" s="410"/>
      <c r="U59" s="402" t="str">
        <f t="shared" si="33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58">
        <v>20</v>
      </c>
      <c r="F60" s="158" t="str">
        <f t="shared" si="30"/>
        <v/>
      </c>
      <c r="G60" s="56" t="str">
        <f t="shared" si="26"/>
        <v/>
      </c>
      <c r="H60" s="56" t="str">
        <f t="shared" si="27"/>
        <v/>
      </c>
      <c r="I60" s="402" t="str">
        <f t="shared" si="31"/>
        <v/>
      </c>
      <c r="J60" s="404"/>
      <c r="K60" s="158">
        <v>28</v>
      </c>
      <c r="L60" s="158" t="str">
        <f t="shared" si="32"/>
        <v/>
      </c>
      <c r="M60" s="405" t="str">
        <f t="shared" si="28"/>
        <v/>
      </c>
      <c r="N60" s="406"/>
      <c r="O60" s="406"/>
      <c r="P60" s="407"/>
      <c r="Q60" s="408" t="str">
        <f t="shared" si="29"/>
        <v/>
      </c>
      <c r="R60" s="409"/>
      <c r="S60" s="409"/>
      <c r="T60" s="410"/>
      <c r="U60" s="402" t="str">
        <f t="shared" si="33"/>
        <v/>
      </c>
      <c r="V60" s="404"/>
      <c r="W60" s="41"/>
      <c r="X60" s="42"/>
      <c r="Y60" s="42"/>
      <c r="Z60" s="20"/>
      <c r="AA60" s="161"/>
      <c r="AB60" s="161"/>
      <c r="AC60" s="71"/>
    </row>
    <row r="61" spans="1:30" ht="15.95" hidden="1" customHeight="1" x14ac:dyDescent="0.25">
      <c r="C61" s="25">
        <v>21</v>
      </c>
      <c r="D61" s="17">
        <v>29</v>
      </c>
      <c r="E61" s="158">
        <v>21</v>
      </c>
      <c r="F61" s="158" t="str">
        <f t="shared" si="30"/>
        <v/>
      </c>
      <c r="G61" s="56" t="str">
        <f t="shared" si="26"/>
        <v/>
      </c>
      <c r="H61" s="56" t="str">
        <f t="shared" si="27"/>
        <v/>
      </c>
      <c r="I61" s="402" t="str">
        <f t="shared" si="31"/>
        <v/>
      </c>
      <c r="J61" s="404"/>
      <c r="K61" s="158">
        <v>29</v>
      </c>
      <c r="L61" s="158" t="str">
        <f t="shared" si="32"/>
        <v/>
      </c>
      <c r="M61" s="405" t="str">
        <f t="shared" si="28"/>
        <v/>
      </c>
      <c r="N61" s="406"/>
      <c r="O61" s="406"/>
      <c r="P61" s="407"/>
      <c r="Q61" s="408" t="str">
        <f t="shared" si="29"/>
        <v/>
      </c>
      <c r="R61" s="409"/>
      <c r="S61" s="409"/>
      <c r="T61" s="410"/>
      <c r="U61" s="402" t="str">
        <f t="shared" si="33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58">
        <v>22</v>
      </c>
      <c r="F62" s="158" t="str">
        <f t="shared" si="30"/>
        <v/>
      </c>
      <c r="G62" s="56" t="str">
        <f t="shared" si="26"/>
        <v/>
      </c>
      <c r="H62" s="56" t="str">
        <f t="shared" si="27"/>
        <v/>
      </c>
      <c r="I62" s="402" t="str">
        <f t="shared" si="31"/>
        <v/>
      </c>
      <c r="J62" s="404"/>
      <c r="K62" s="158">
        <v>30</v>
      </c>
      <c r="L62" s="158" t="str">
        <f t="shared" si="32"/>
        <v/>
      </c>
      <c r="M62" s="405" t="str">
        <f t="shared" si="28"/>
        <v/>
      </c>
      <c r="N62" s="406"/>
      <c r="O62" s="406"/>
      <c r="P62" s="407"/>
      <c r="Q62" s="408" t="str">
        <f t="shared" si="29"/>
        <v/>
      </c>
      <c r="R62" s="409"/>
      <c r="S62" s="409"/>
      <c r="T62" s="410"/>
      <c r="U62" s="402" t="str">
        <f t="shared" si="33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58">
        <v>23</v>
      </c>
      <c r="F63" s="158" t="str">
        <f t="shared" si="30"/>
        <v/>
      </c>
      <c r="G63" s="56" t="str">
        <f t="shared" si="26"/>
        <v/>
      </c>
      <c r="H63" s="56" t="str">
        <f t="shared" si="27"/>
        <v/>
      </c>
      <c r="I63" s="402" t="str">
        <f t="shared" si="31"/>
        <v/>
      </c>
      <c r="J63" s="404"/>
      <c r="K63" s="158">
        <v>31</v>
      </c>
      <c r="L63" s="158" t="str">
        <f t="shared" si="32"/>
        <v/>
      </c>
      <c r="M63" s="405" t="str">
        <f t="shared" si="28"/>
        <v/>
      </c>
      <c r="N63" s="406"/>
      <c r="O63" s="406"/>
      <c r="P63" s="407"/>
      <c r="Q63" s="408" t="str">
        <f t="shared" si="29"/>
        <v/>
      </c>
      <c r="R63" s="409"/>
      <c r="S63" s="409"/>
      <c r="T63" s="410"/>
      <c r="U63" s="402" t="str">
        <f t="shared" si="33"/>
        <v/>
      </c>
      <c r="V63" s="404"/>
      <c r="W63" s="41"/>
      <c r="X63" s="42"/>
      <c r="Y63" s="42"/>
      <c r="Z63" s="20"/>
      <c r="AA63" s="161"/>
      <c r="AB63" s="161"/>
      <c r="AC63" s="71"/>
    </row>
    <row r="64" spans="1:30" ht="15.95" hidden="1" customHeight="1" x14ac:dyDescent="0.25">
      <c r="C64" s="25">
        <v>24</v>
      </c>
      <c r="D64" s="17">
        <v>32</v>
      </c>
      <c r="E64" s="158">
        <v>24</v>
      </c>
      <c r="F64" s="158" t="str">
        <f t="shared" si="30"/>
        <v/>
      </c>
      <c r="G64" s="56" t="str">
        <f t="shared" si="26"/>
        <v/>
      </c>
      <c r="H64" s="56" t="str">
        <f t="shared" si="27"/>
        <v/>
      </c>
      <c r="I64" s="402" t="str">
        <f t="shared" si="31"/>
        <v/>
      </c>
      <c r="J64" s="404"/>
      <c r="K64" s="158">
        <v>32</v>
      </c>
      <c r="L64" s="158" t="str">
        <f t="shared" si="32"/>
        <v/>
      </c>
      <c r="M64" s="405" t="str">
        <f t="shared" si="28"/>
        <v/>
      </c>
      <c r="N64" s="406"/>
      <c r="O64" s="406"/>
      <c r="P64" s="407"/>
      <c r="Q64" s="408" t="str">
        <f t="shared" si="29"/>
        <v/>
      </c>
      <c r="R64" s="409"/>
      <c r="S64" s="409"/>
      <c r="T64" s="410"/>
      <c r="U64" s="402" t="str">
        <f t="shared" si="33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4">L68</f>
        <v>5</v>
      </c>
      <c r="F68" s="47">
        <f t="shared" ref="F68:H83" si="35">F6</f>
        <v>153</v>
      </c>
      <c r="G68" s="48" t="str">
        <f t="shared" si="35"/>
        <v>Kitan ELEYAE</v>
      </c>
      <c r="H68" s="48" t="str">
        <f t="shared" si="35"/>
        <v>WG&amp;EL</v>
      </c>
      <c r="I68" s="47">
        <f>O6</f>
        <v>5.74</v>
      </c>
      <c r="J68" s="47">
        <f>IF(OR(I68=0,I68=""),"",RANK(I68,$I$68:$I$99))</f>
        <v>5</v>
      </c>
      <c r="K68" s="47">
        <f t="shared" ref="K68:K83" si="36">X6</f>
        <v>5.93</v>
      </c>
      <c r="L68" s="47">
        <f t="shared" ref="L68:L99" si="37">IF(OR(K68=0,K68=""),"",RANK(K68,$K$68:$K$99))</f>
        <v>5</v>
      </c>
      <c r="M68" s="47">
        <f t="shared" ref="M68:M99" si="38">F68</f>
        <v>153</v>
      </c>
      <c r="N68" s="47">
        <f t="shared" ref="N68:N99" si="39">K68</f>
        <v>5.93</v>
      </c>
    </row>
    <row r="69" spans="3:14" hidden="1" x14ac:dyDescent="0.25">
      <c r="C69" s="22"/>
      <c r="D69" s="22"/>
      <c r="E69" s="47">
        <f t="shared" si="34"/>
        <v>7</v>
      </c>
      <c r="F69" s="47">
        <f t="shared" si="35"/>
        <v>157</v>
      </c>
      <c r="G69" s="48" t="str">
        <f t="shared" si="35"/>
        <v>Hayley PERRIN</v>
      </c>
      <c r="H69" s="48" t="str">
        <f t="shared" si="35"/>
        <v>Trafford AC</v>
      </c>
      <c r="I69" s="47">
        <f t="shared" ref="I69:I83" si="40">O7</f>
        <v>4.05</v>
      </c>
      <c r="J69" s="47">
        <f t="shared" ref="J69:J99" si="41">IF(OR(I69=0,I69=""),"",RANK(I69,$I$68:$I$99))</f>
        <v>7</v>
      </c>
      <c r="K69" s="47">
        <f t="shared" si="36"/>
        <v>5.63</v>
      </c>
      <c r="L69" s="47">
        <f t="shared" si="37"/>
        <v>7</v>
      </c>
      <c r="M69" s="47">
        <f t="shared" si="38"/>
        <v>157</v>
      </c>
      <c r="N69" s="47">
        <f t="shared" si="39"/>
        <v>5.63</v>
      </c>
    </row>
    <row r="70" spans="3:14" hidden="1" x14ac:dyDescent="0.25">
      <c r="C70" s="22"/>
      <c r="D70" s="22"/>
      <c r="E70" s="47" t="str">
        <f t="shared" si="34"/>
        <v/>
      </c>
      <c r="F70" s="47">
        <f t="shared" si="35"/>
        <v>0</v>
      </c>
      <c r="G70" s="48" t="str">
        <f t="shared" si="35"/>
        <v/>
      </c>
      <c r="H70" s="48" t="str">
        <f t="shared" si="35"/>
        <v/>
      </c>
      <c r="I70" s="47">
        <f t="shared" si="40"/>
        <v>0</v>
      </c>
      <c r="J70" s="47" t="str">
        <f t="shared" si="41"/>
        <v/>
      </c>
      <c r="K70" s="47">
        <f t="shared" si="36"/>
        <v>0</v>
      </c>
      <c r="L70" s="47" t="str">
        <f t="shared" si="37"/>
        <v/>
      </c>
      <c r="M70" s="47">
        <f t="shared" si="38"/>
        <v>0</v>
      </c>
      <c r="N70" s="47">
        <f t="shared" si="39"/>
        <v>0</v>
      </c>
    </row>
    <row r="71" spans="3:14" hidden="1" x14ac:dyDescent="0.25">
      <c r="C71" s="22"/>
      <c r="D71" s="22"/>
      <c r="E71" s="47">
        <f t="shared" si="34"/>
        <v>4</v>
      </c>
      <c r="F71" s="47">
        <f t="shared" si="35"/>
        <v>152</v>
      </c>
      <c r="G71" s="48" t="str">
        <f t="shared" si="35"/>
        <v>Sarah WARNOCK</v>
      </c>
      <c r="H71" s="48" t="str">
        <f t="shared" si="35"/>
        <v>Edinburgh Athletic Club</v>
      </c>
      <c r="I71" s="47">
        <f t="shared" si="40"/>
        <v>5.94</v>
      </c>
      <c r="J71" s="47">
        <f t="shared" si="41"/>
        <v>4</v>
      </c>
      <c r="K71" s="47">
        <f t="shared" si="36"/>
        <v>6.08</v>
      </c>
      <c r="L71" s="47">
        <f t="shared" si="37"/>
        <v>4</v>
      </c>
      <c r="M71" s="47">
        <f t="shared" si="38"/>
        <v>152</v>
      </c>
      <c r="N71" s="47">
        <f t="shared" si="39"/>
        <v>6.08</v>
      </c>
    </row>
    <row r="72" spans="3:14" hidden="1" x14ac:dyDescent="0.25">
      <c r="C72" s="22"/>
      <c r="D72" s="22"/>
      <c r="E72" s="47" t="e">
        <f t="shared" si="34"/>
        <v>#VALUE!</v>
      </c>
      <c r="F72" s="47">
        <f t="shared" si="35"/>
        <v>156</v>
      </c>
      <c r="G72" s="48" t="str">
        <f t="shared" si="35"/>
        <v>Sofija KORF</v>
      </c>
      <c r="H72" s="48" t="str">
        <f t="shared" si="35"/>
        <v xml:space="preserve">WSEH </v>
      </c>
      <c r="I72" s="47" t="str">
        <f t="shared" si="40"/>
        <v>X</v>
      </c>
      <c r="J72" s="47" t="e">
        <f t="shared" si="41"/>
        <v>#VALUE!</v>
      </c>
      <c r="K72" s="47" t="str">
        <f t="shared" si="36"/>
        <v>NM</v>
      </c>
      <c r="L72" s="47" t="e">
        <f t="shared" si="37"/>
        <v>#VALUE!</v>
      </c>
      <c r="M72" s="47">
        <f t="shared" si="38"/>
        <v>156</v>
      </c>
      <c r="N72" s="47" t="str">
        <f t="shared" si="39"/>
        <v>NM</v>
      </c>
    </row>
    <row r="73" spans="3:14" hidden="1" x14ac:dyDescent="0.25">
      <c r="C73" s="22"/>
      <c r="D73" s="22"/>
      <c r="E73" s="47">
        <f t="shared" si="34"/>
        <v>3</v>
      </c>
      <c r="F73" s="47">
        <f t="shared" si="35"/>
        <v>149</v>
      </c>
      <c r="G73" s="48" t="str">
        <f t="shared" si="35"/>
        <v>Alice HOPKINS</v>
      </c>
      <c r="H73" s="48" t="str">
        <f t="shared" si="35"/>
        <v>Oxford City AC</v>
      </c>
      <c r="I73" s="47">
        <f t="shared" si="40"/>
        <v>6.09</v>
      </c>
      <c r="J73" s="47">
        <f t="shared" si="41"/>
        <v>3</v>
      </c>
      <c r="K73" s="47">
        <f t="shared" si="36"/>
        <v>6.19</v>
      </c>
      <c r="L73" s="47">
        <f t="shared" si="37"/>
        <v>3</v>
      </c>
      <c r="M73" s="47">
        <f t="shared" si="38"/>
        <v>149</v>
      </c>
      <c r="N73" s="47">
        <f t="shared" si="39"/>
        <v>6.19</v>
      </c>
    </row>
    <row r="74" spans="3:14" hidden="1" x14ac:dyDescent="0.25">
      <c r="C74" s="22"/>
      <c r="D74" s="22"/>
      <c r="E74" s="47">
        <f t="shared" si="34"/>
        <v>1</v>
      </c>
      <c r="F74" s="47">
        <f t="shared" si="35"/>
        <v>146</v>
      </c>
      <c r="G74" s="48" t="str">
        <f t="shared" si="35"/>
        <v>Abigail IROZURU</v>
      </c>
      <c r="H74" s="48" t="str">
        <f t="shared" si="35"/>
        <v>Sale Harriers</v>
      </c>
      <c r="I74" s="47">
        <f t="shared" si="40"/>
        <v>6.57</v>
      </c>
      <c r="J74" s="47">
        <f t="shared" si="41"/>
        <v>1</v>
      </c>
      <c r="K74" s="47">
        <f t="shared" si="36"/>
        <v>6.57</v>
      </c>
      <c r="L74" s="47">
        <f t="shared" si="37"/>
        <v>1</v>
      </c>
      <c r="M74" s="47">
        <f t="shared" si="38"/>
        <v>146</v>
      </c>
      <c r="N74" s="47">
        <f t="shared" si="39"/>
        <v>6.57</v>
      </c>
    </row>
    <row r="75" spans="3:14" hidden="1" x14ac:dyDescent="0.25">
      <c r="C75" s="22"/>
      <c r="D75" s="22"/>
      <c r="E75" s="47">
        <f t="shared" si="34"/>
        <v>2</v>
      </c>
      <c r="F75" s="47">
        <f t="shared" si="35"/>
        <v>158</v>
      </c>
      <c r="G75" s="48" t="str">
        <f t="shared" si="35"/>
        <v>Josie OLIARNYK</v>
      </c>
      <c r="H75" s="48" t="str">
        <f t="shared" si="35"/>
        <v>Halesowen</v>
      </c>
      <c r="I75" s="47">
        <f t="shared" si="40"/>
        <v>6.29</v>
      </c>
      <c r="J75" s="47">
        <f t="shared" si="41"/>
        <v>2</v>
      </c>
      <c r="K75" s="47">
        <f t="shared" si="36"/>
        <v>6.29</v>
      </c>
      <c r="L75" s="47">
        <f t="shared" si="37"/>
        <v>2</v>
      </c>
      <c r="M75" s="47">
        <f t="shared" si="38"/>
        <v>158</v>
      </c>
      <c r="N75" s="47">
        <f t="shared" si="39"/>
        <v>6.29</v>
      </c>
    </row>
    <row r="76" spans="3:14" hidden="1" x14ac:dyDescent="0.25">
      <c r="C76" s="22"/>
      <c r="D76" s="22"/>
      <c r="E76" s="47">
        <f t="shared" si="34"/>
        <v>6</v>
      </c>
      <c r="F76" s="47">
        <f t="shared" si="35"/>
        <v>154</v>
      </c>
      <c r="G76" s="48" t="str">
        <f t="shared" si="35"/>
        <v>Amy ROLFE</v>
      </c>
      <c r="H76" s="48" t="str">
        <f t="shared" si="35"/>
        <v>City of York</v>
      </c>
      <c r="I76" s="47">
        <f t="shared" si="40"/>
        <v>5.65</v>
      </c>
      <c r="J76" s="47">
        <f t="shared" si="41"/>
        <v>6</v>
      </c>
      <c r="K76" s="47">
        <f t="shared" si="36"/>
        <v>5.65</v>
      </c>
      <c r="L76" s="47">
        <f t="shared" si="37"/>
        <v>6</v>
      </c>
      <c r="M76" s="47">
        <f t="shared" si="38"/>
        <v>154</v>
      </c>
      <c r="N76" s="47">
        <f t="shared" si="39"/>
        <v>5.65</v>
      </c>
    </row>
    <row r="77" spans="3:14" hidden="1" x14ac:dyDescent="0.25">
      <c r="C77" s="22"/>
      <c r="D77" s="22"/>
      <c r="E77" s="47" t="str">
        <f t="shared" si="34"/>
        <v/>
      </c>
      <c r="F77" s="47">
        <f t="shared" si="35"/>
        <v>0</v>
      </c>
      <c r="G77" s="48" t="str">
        <f t="shared" si="35"/>
        <v/>
      </c>
      <c r="H77" s="48" t="str">
        <f t="shared" si="35"/>
        <v/>
      </c>
      <c r="I77" s="47">
        <f t="shared" si="40"/>
        <v>0</v>
      </c>
      <c r="J77" s="47" t="str">
        <f t="shared" si="41"/>
        <v/>
      </c>
      <c r="K77" s="47">
        <f t="shared" si="36"/>
        <v>0</v>
      </c>
      <c r="L77" s="47" t="str">
        <f t="shared" si="37"/>
        <v/>
      </c>
      <c r="M77" s="47">
        <f t="shared" si="38"/>
        <v>0</v>
      </c>
      <c r="N77" s="47">
        <f t="shared" si="39"/>
        <v>0</v>
      </c>
    </row>
    <row r="78" spans="3:14" hidden="1" x14ac:dyDescent="0.25">
      <c r="C78" s="22"/>
      <c r="D78" s="22"/>
      <c r="E78" s="47" t="str">
        <f t="shared" si="34"/>
        <v/>
      </c>
      <c r="F78" s="47">
        <f t="shared" si="35"/>
        <v>0</v>
      </c>
      <c r="G78" s="48" t="str">
        <f t="shared" si="35"/>
        <v/>
      </c>
      <c r="H78" s="48" t="str">
        <f t="shared" si="35"/>
        <v/>
      </c>
      <c r="I78" s="47">
        <f t="shared" si="40"/>
        <v>0</v>
      </c>
      <c r="J78" s="47" t="str">
        <f t="shared" si="41"/>
        <v/>
      </c>
      <c r="K78" s="47">
        <f t="shared" si="36"/>
        <v>0</v>
      </c>
      <c r="L78" s="47" t="str">
        <f t="shared" si="37"/>
        <v/>
      </c>
      <c r="M78" s="47">
        <f t="shared" si="38"/>
        <v>0</v>
      </c>
      <c r="N78" s="47">
        <f t="shared" si="39"/>
        <v>0</v>
      </c>
    </row>
    <row r="79" spans="3:14" hidden="1" x14ac:dyDescent="0.25">
      <c r="C79" s="22"/>
      <c r="D79" s="22"/>
      <c r="E79" s="47" t="str">
        <f t="shared" si="34"/>
        <v/>
      </c>
      <c r="F79" s="47">
        <f t="shared" si="35"/>
        <v>0</v>
      </c>
      <c r="G79" s="48" t="str">
        <f t="shared" si="35"/>
        <v/>
      </c>
      <c r="H79" s="48" t="str">
        <f t="shared" si="35"/>
        <v/>
      </c>
      <c r="I79" s="47">
        <f t="shared" si="40"/>
        <v>0</v>
      </c>
      <c r="J79" s="47" t="str">
        <f t="shared" si="41"/>
        <v/>
      </c>
      <c r="K79" s="47">
        <f t="shared" si="36"/>
        <v>0</v>
      </c>
      <c r="L79" s="47" t="str">
        <f t="shared" si="37"/>
        <v/>
      </c>
      <c r="M79" s="47">
        <f t="shared" si="38"/>
        <v>0</v>
      </c>
      <c r="N79" s="47">
        <f t="shared" si="39"/>
        <v>0</v>
      </c>
    </row>
    <row r="80" spans="3:14" hidden="1" x14ac:dyDescent="0.25">
      <c r="C80" s="22"/>
      <c r="D80" s="22"/>
      <c r="E80" s="47" t="str">
        <f t="shared" si="34"/>
        <v/>
      </c>
      <c r="F80" s="47">
        <f t="shared" si="35"/>
        <v>0</v>
      </c>
      <c r="G80" s="48" t="str">
        <f t="shared" si="35"/>
        <v/>
      </c>
      <c r="H80" s="48" t="str">
        <f t="shared" si="35"/>
        <v/>
      </c>
      <c r="I80" s="47">
        <f t="shared" si="40"/>
        <v>0</v>
      </c>
      <c r="J80" s="47" t="str">
        <f t="shared" si="41"/>
        <v/>
      </c>
      <c r="K80" s="47">
        <f t="shared" si="36"/>
        <v>0</v>
      </c>
      <c r="L80" s="47" t="str">
        <f t="shared" si="37"/>
        <v/>
      </c>
      <c r="M80" s="47">
        <f t="shared" si="38"/>
        <v>0</v>
      </c>
      <c r="N80" s="47">
        <f t="shared" si="39"/>
        <v>0</v>
      </c>
    </row>
    <row r="81" spans="5:45" s="22" customFormat="1" hidden="1" x14ac:dyDescent="0.25">
      <c r="E81" s="47" t="str">
        <f t="shared" si="34"/>
        <v/>
      </c>
      <c r="F81" s="47">
        <f t="shared" si="35"/>
        <v>0</v>
      </c>
      <c r="G81" s="48" t="str">
        <f t="shared" si="35"/>
        <v/>
      </c>
      <c r="H81" s="48" t="str">
        <f t="shared" si="35"/>
        <v/>
      </c>
      <c r="I81" s="47">
        <f t="shared" si="40"/>
        <v>0</v>
      </c>
      <c r="J81" s="47" t="str">
        <f t="shared" si="41"/>
        <v/>
      </c>
      <c r="K81" s="47">
        <f t="shared" si="36"/>
        <v>0</v>
      </c>
      <c r="L81" s="47" t="str">
        <f t="shared" si="37"/>
        <v/>
      </c>
      <c r="M81" s="47">
        <f t="shared" si="38"/>
        <v>0</v>
      </c>
      <c r="N81" s="47">
        <f t="shared" si="39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4"/>
        <v/>
      </c>
      <c r="F82" s="47">
        <f t="shared" si="35"/>
        <v>0</v>
      </c>
      <c r="G82" s="48" t="str">
        <f t="shared" si="35"/>
        <v/>
      </c>
      <c r="H82" s="48" t="str">
        <f t="shared" si="35"/>
        <v/>
      </c>
      <c r="I82" s="47">
        <f t="shared" si="40"/>
        <v>0</v>
      </c>
      <c r="J82" s="47" t="str">
        <f t="shared" si="41"/>
        <v/>
      </c>
      <c r="K82" s="47">
        <f t="shared" si="36"/>
        <v>0</v>
      </c>
      <c r="L82" s="47" t="str">
        <f t="shared" si="37"/>
        <v/>
      </c>
      <c r="M82" s="47">
        <f t="shared" si="38"/>
        <v>0</v>
      </c>
      <c r="N82" s="47">
        <f t="shared" si="39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4"/>
        <v/>
      </c>
      <c r="F83" s="47">
        <f t="shared" si="35"/>
        <v>0</v>
      </c>
      <c r="G83" s="48" t="str">
        <f t="shared" si="35"/>
        <v/>
      </c>
      <c r="H83" s="48" t="str">
        <f t="shared" si="35"/>
        <v/>
      </c>
      <c r="I83" s="47">
        <f t="shared" si="40"/>
        <v>0</v>
      </c>
      <c r="J83" s="47" t="str">
        <f t="shared" si="41"/>
        <v/>
      </c>
      <c r="K83" s="47">
        <f t="shared" si="36"/>
        <v>0</v>
      </c>
      <c r="L83" s="47" t="str">
        <f t="shared" si="37"/>
        <v/>
      </c>
      <c r="M83" s="47">
        <f t="shared" si="38"/>
        <v>0</v>
      </c>
      <c r="N83" s="47">
        <f t="shared" si="39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4"/>
        <v/>
      </c>
      <c r="F84" s="50">
        <f t="shared" ref="F84:H99" si="42">F38</f>
        <v>0</v>
      </c>
      <c r="G84" s="49" t="str">
        <f t="shared" si="42"/>
        <v/>
      </c>
      <c r="H84" s="49" t="str">
        <f t="shared" si="42"/>
        <v/>
      </c>
      <c r="I84" s="50">
        <f>O38</f>
        <v>0</v>
      </c>
      <c r="J84" s="50" t="str">
        <f t="shared" si="41"/>
        <v/>
      </c>
      <c r="K84" s="50">
        <f>X38</f>
        <v>0</v>
      </c>
      <c r="L84" s="50" t="str">
        <f t="shared" si="37"/>
        <v/>
      </c>
      <c r="M84" s="50">
        <f t="shared" si="38"/>
        <v>0</v>
      </c>
      <c r="N84" s="50">
        <f t="shared" si="39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4"/>
        <v/>
      </c>
      <c r="F85" s="50">
        <f t="shared" si="42"/>
        <v>0</v>
      </c>
      <c r="G85" s="49" t="str">
        <f t="shared" si="42"/>
        <v/>
      </c>
      <c r="H85" s="49" t="str">
        <f t="shared" si="42"/>
        <v/>
      </c>
      <c r="I85" s="50">
        <f t="shared" ref="I85:I99" si="43">O39</f>
        <v>0</v>
      </c>
      <c r="J85" s="50" t="str">
        <f t="shared" si="41"/>
        <v/>
      </c>
      <c r="K85" s="50">
        <f t="shared" ref="K85:K99" si="44">X39</f>
        <v>0</v>
      </c>
      <c r="L85" s="50" t="str">
        <f t="shared" si="37"/>
        <v/>
      </c>
      <c r="M85" s="50">
        <f t="shared" si="38"/>
        <v>0</v>
      </c>
      <c r="N85" s="50">
        <f t="shared" si="39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4"/>
        <v/>
      </c>
      <c r="F86" s="50">
        <f t="shared" si="42"/>
        <v>0</v>
      </c>
      <c r="G86" s="49" t="str">
        <f t="shared" si="42"/>
        <v/>
      </c>
      <c r="H86" s="49" t="str">
        <f t="shared" si="42"/>
        <v/>
      </c>
      <c r="I86" s="50">
        <f t="shared" si="43"/>
        <v>0</v>
      </c>
      <c r="J86" s="50" t="str">
        <f t="shared" si="41"/>
        <v/>
      </c>
      <c r="K86" s="50">
        <f t="shared" si="44"/>
        <v>0</v>
      </c>
      <c r="L86" s="50" t="str">
        <f t="shared" si="37"/>
        <v/>
      </c>
      <c r="M86" s="50">
        <f t="shared" si="38"/>
        <v>0</v>
      </c>
      <c r="N86" s="50">
        <f t="shared" si="39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4"/>
        <v/>
      </c>
      <c r="F87" s="50">
        <f t="shared" si="42"/>
        <v>0</v>
      </c>
      <c r="G87" s="49" t="str">
        <f t="shared" si="42"/>
        <v/>
      </c>
      <c r="H87" s="49" t="str">
        <f t="shared" si="42"/>
        <v/>
      </c>
      <c r="I87" s="50">
        <f t="shared" si="43"/>
        <v>0</v>
      </c>
      <c r="J87" s="50" t="str">
        <f t="shared" si="41"/>
        <v/>
      </c>
      <c r="K87" s="50">
        <f t="shared" si="44"/>
        <v>0</v>
      </c>
      <c r="L87" s="50" t="str">
        <f t="shared" si="37"/>
        <v/>
      </c>
      <c r="M87" s="50">
        <f t="shared" si="38"/>
        <v>0</v>
      </c>
      <c r="N87" s="50">
        <f t="shared" si="39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4"/>
        <v/>
      </c>
      <c r="F88" s="50">
        <f t="shared" si="42"/>
        <v>0</v>
      </c>
      <c r="G88" s="49" t="str">
        <f t="shared" si="42"/>
        <v/>
      </c>
      <c r="H88" s="49" t="str">
        <f t="shared" si="42"/>
        <v/>
      </c>
      <c r="I88" s="50">
        <f t="shared" si="43"/>
        <v>0</v>
      </c>
      <c r="J88" s="50" t="str">
        <f t="shared" si="41"/>
        <v/>
      </c>
      <c r="K88" s="50">
        <f t="shared" si="44"/>
        <v>0</v>
      </c>
      <c r="L88" s="50" t="str">
        <f t="shared" si="37"/>
        <v/>
      </c>
      <c r="M88" s="50">
        <f t="shared" si="38"/>
        <v>0</v>
      </c>
      <c r="N88" s="50">
        <f t="shared" si="39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4"/>
        <v/>
      </c>
      <c r="F89" s="50">
        <f t="shared" si="42"/>
        <v>0</v>
      </c>
      <c r="G89" s="49" t="str">
        <f t="shared" si="42"/>
        <v/>
      </c>
      <c r="H89" s="49" t="str">
        <f t="shared" si="42"/>
        <v/>
      </c>
      <c r="I89" s="50">
        <f t="shared" si="43"/>
        <v>0</v>
      </c>
      <c r="J89" s="50" t="str">
        <f t="shared" si="41"/>
        <v/>
      </c>
      <c r="K89" s="50">
        <f t="shared" si="44"/>
        <v>0</v>
      </c>
      <c r="L89" s="50" t="str">
        <f t="shared" si="37"/>
        <v/>
      </c>
      <c r="M89" s="50">
        <f t="shared" si="38"/>
        <v>0</v>
      </c>
      <c r="N89" s="50">
        <f t="shared" si="39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4"/>
        <v/>
      </c>
      <c r="F90" s="50">
        <f t="shared" si="42"/>
        <v>0</v>
      </c>
      <c r="G90" s="49" t="str">
        <f t="shared" si="42"/>
        <v/>
      </c>
      <c r="H90" s="49" t="str">
        <f t="shared" si="42"/>
        <v/>
      </c>
      <c r="I90" s="50">
        <f t="shared" si="43"/>
        <v>0</v>
      </c>
      <c r="J90" s="50" t="str">
        <f t="shared" si="41"/>
        <v/>
      </c>
      <c r="K90" s="50">
        <f t="shared" si="44"/>
        <v>0</v>
      </c>
      <c r="L90" s="50" t="str">
        <f t="shared" si="37"/>
        <v/>
      </c>
      <c r="M90" s="50">
        <f t="shared" si="38"/>
        <v>0</v>
      </c>
      <c r="N90" s="50">
        <f t="shared" si="39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4"/>
        <v/>
      </c>
      <c r="F91" s="50" t="str">
        <f t="shared" si="42"/>
        <v/>
      </c>
      <c r="G91" s="49" t="str">
        <f t="shared" si="42"/>
        <v/>
      </c>
      <c r="H91" s="49" t="str">
        <f t="shared" si="42"/>
        <v/>
      </c>
      <c r="I91" s="50">
        <f t="shared" si="43"/>
        <v>0</v>
      </c>
      <c r="J91" s="50" t="str">
        <f t="shared" si="41"/>
        <v/>
      </c>
      <c r="K91" s="50">
        <f t="shared" si="44"/>
        <v>0</v>
      </c>
      <c r="L91" s="50" t="str">
        <f t="shared" si="37"/>
        <v/>
      </c>
      <c r="M91" s="50" t="str">
        <f t="shared" si="38"/>
        <v/>
      </c>
      <c r="N91" s="50">
        <f t="shared" si="39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4"/>
        <v/>
      </c>
      <c r="F92" s="50" t="str">
        <f t="shared" si="42"/>
        <v/>
      </c>
      <c r="G92" s="49" t="str">
        <f t="shared" si="42"/>
        <v/>
      </c>
      <c r="H92" s="49" t="str">
        <f t="shared" si="42"/>
        <v/>
      </c>
      <c r="I92" s="50">
        <f t="shared" si="43"/>
        <v>0</v>
      </c>
      <c r="J92" s="50" t="str">
        <f t="shared" si="41"/>
        <v/>
      </c>
      <c r="K92" s="50">
        <f t="shared" si="44"/>
        <v>0</v>
      </c>
      <c r="L92" s="50" t="str">
        <f t="shared" si="37"/>
        <v/>
      </c>
      <c r="M92" s="50" t="str">
        <f t="shared" si="38"/>
        <v/>
      </c>
      <c r="N92" s="50">
        <f t="shared" si="39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4"/>
        <v/>
      </c>
      <c r="F93" s="50" t="str">
        <f t="shared" si="42"/>
        <v/>
      </c>
      <c r="G93" s="49" t="str">
        <f t="shared" si="42"/>
        <v/>
      </c>
      <c r="H93" s="49" t="str">
        <f t="shared" si="42"/>
        <v/>
      </c>
      <c r="I93" s="50">
        <f t="shared" si="43"/>
        <v>0</v>
      </c>
      <c r="J93" s="50" t="str">
        <f t="shared" si="41"/>
        <v/>
      </c>
      <c r="K93" s="50">
        <f t="shared" si="44"/>
        <v>0</v>
      </c>
      <c r="L93" s="50" t="str">
        <f t="shared" si="37"/>
        <v/>
      </c>
      <c r="M93" s="50" t="str">
        <f t="shared" si="38"/>
        <v/>
      </c>
      <c r="N93" s="50">
        <f t="shared" si="39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4"/>
        <v/>
      </c>
      <c r="F94" s="50" t="str">
        <f t="shared" si="42"/>
        <v/>
      </c>
      <c r="G94" s="49" t="str">
        <f t="shared" si="42"/>
        <v/>
      </c>
      <c r="H94" s="49" t="str">
        <f t="shared" si="42"/>
        <v/>
      </c>
      <c r="I94" s="50">
        <f t="shared" si="43"/>
        <v>0</v>
      </c>
      <c r="J94" s="50" t="str">
        <f t="shared" si="41"/>
        <v/>
      </c>
      <c r="K94" s="50">
        <f t="shared" si="44"/>
        <v>0</v>
      </c>
      <c r="L94" s="50" t="str">
        <f t="shared" si="37"/>
        <v/>
      </c>
      <c r="M94" s="50" t="str">
        <f t="shared" si="38"/>
        <v/>
      </c>
      <c r="N94" s="50">
        <f t="shared" si="39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4"/>
        <v/>
      </c>
      <c r="F95" s="50" t="str">
        <f t="shared" si="42"/>
        <v/>
      </c>
      <c r="G95" s="49" t="str">
        <f t="shared" si="42"/>
        <v/>
      </c>
      <c r="H95" s="49" t="str">
        <f t="shared" si="42"/>
        <v/>
      </c>
      <c r="I95" s="50">
        <f t="shared" si="43"/>
        <v>0</v>
      </c>
      <c r="J95" s="50" t="str">
        <f t="shared" si="41"/>
        <v/>
      </c>
      <c r="K95" s="50">
        <f t="shared" si="44"/>
        <v>0</v>
      </c>
      <c r="L95" s="50" t="str">
        <f t="shared" si="37"/>
        <v/>
      </c>
      <c r="M95" s="50" t="str">
        <f t="shared" si="38"/>
        <v/>
      </c>
      <c r="N95" s="50">
        <f t="shared" si="39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4"/>
        <v/>
      </c>
      <c r="F96" s="50" t="str">
        <f t="shared" si="42"/>
        <v/>
      </c>
      <c r="G96" s="49" t="str">
        <f t="shared" si="42"/>
        <v/>
      </c>
      <c r="H96" s="49" t="str">
        <f t="shared" si="42"/>
        <v/>
      </c>
      <c r="I96" s="50">
        <f t="shared" si="43"/>
        <v>0</v>
      </c>
      <c r="J96" s="50" t="str">
        <f t="shared" si="41"/>
        <v/>
      </c>
      <c r="K96" s="50">
        <f t="shared" si="44"/>
        <v>0</v>
      </c>
      <c r="L96" s="50" t="str">
        <f t="shared" si="37"/>
        <v/>
      </c>
      <c r="M96" s="50" t="str">
        <f t="shared" si="38"/>
        <v/>
      </c>
      <c r="N96" s="50">
        <f t="shared" si="39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4"/>
        <v/>
      </c>
      <c r="F97" s="50" t="str">
        <f t="shared" si="42"/>
        <v/>
      </c>
      <c r="G97" s="49" t="str">
        <f t="shared" si="42"/>
        <v/>
      </c>
      <c r="H97" s="49" t="str">
        <f t="shared" si="42"/>
        <v/>
      </c>
      <c r="I97" s="50">
        <f t="shared" si="43"/>
        <v>0</v>
      </c>
      <c r="J97" s="50" t="str">
        <f t="shared" si="41"/>
        <v/>
      </c>
      <c r="K97" s="50">
        <f t="shared" si="44"/>
        <v>0</v>
      </c>
      <c r="L97" s="50" t="str">
        <f t="shared" si="37"/>
        <v/>
      </c>
      <c r="M97" s="50" t="str">
        <f t="shared" si="38"/>
        <v/>
      </c>
      <c r="N97" s="50">
        <f t="shared" si="39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4"/>
        <v/>
      </c>
      <c r="F98" s="50" t="str">
        <f t="shared" si="42"/>
        <v/>
      </c>
      <c r="G98" s="49" t="str">
        <f t="shared" si="42"/>
        <v/>
      </c>
      <c r="H98" s="49" t="str">
        <f t="shared" si="42"/>
        <v/>
      </c>
      <c r="I98" s="50">
        <f t="shared" si="43"/>
        <v>0</v>
      </c>
      <c r="J98" s="50" t="str">
        <f t="shared" si="41"/>
        <v/>
      </c>
      <c r="K98" s="50">
        <f t="shared" si="44"/>
        <v>0</v>
      </c>
      <c r="L98" s="50" t="str">
        <f t="shared" si="37"/>
        <v/>
      </c>
      <c r="M98" s="50" t="str">
        <f t="shared" si="38"/>
        <v/>
      </c>
      <c r="N98" s="50">
        <f t="shared" si="39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4"/>
        <v/>
      </c>
      <c r="F99" s="50" t="str">
        <f t="shared" si="42"/>
        <v/>
      </c>
      <c r="G99" s="49" t="str">
        <f t="shared" si="42"/>
        <v/>
      </c>
      <c r="H99" s="49" t="str">
        <f t="shared" si="42"/>
        <v/>
      </c>
      <c r="I99" s="50">
        <f t="shared" si="43"/>
        <v>0</v>
      </c>
      <c r="J99" s="50" t="str">
        <f t="shared" si="41"/>
        <v/>
      </c>
      <c r="K99" s="50">
        <f t="shared" si="44"/>
        <v>0</v>
      </c>
      <c r="L99" s="50" t="str">
        <f t="shared" si="37"/>
        <v/>
      </c>
      <c r="M99" s="50" t="str">
        <f t="shared" si="38"/>
        <v/>
      </c>
      <c r="N99" s="50">
        <f t="shared" si="39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294"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X18:Y18"/>
    <mergeCell ref="X19:Y19"/>
    <mergeCell ref="X20:Y20"/>
    <mergeCell ref="X9:Y9"/>
    <mergeCell ref="X10:Y10"/>
    <mergeCell ref="X11:Y11"/>
    <mergeCell ref="X6:Y6"/>
    <mergeCell ref="X7:Y7"/>
    <mergeCell ref="X8:Y8"/>
    <mergeCell ref="X15:Y15"/>
    <mergeCell ref="X16:Y16"/>
    <mergeCell ref="X17:Y17"/>
    <mergeCell ref="X12:Y12"/>
    <mergeCell ref="X13:Y13"/>
    <mergeCell ref="X14:Y14"/>
    <mergeCell ref="X21:Y21"/>
    <mergeCell ref="E23:J23"/>
    <mergeCell ref="K23:V23"/>
    <mergeCell ref="W23:AC23"/>
    <mergeCell ref="I24:J24"/>
    <mergeCell ref="M24:P24"/>
    <mergeCell ref="Q24:T24"/>
    <mergeCell ref="U24:V24"/>
    <mergeCell ref="I27:J27"/>
    <mergeCell ref="M27:P27"/>
    <mergeCell ref="Q27:T27"/>
    <mergeCell ref="U27:V27"/>
    <mergeCell ref="I25:J25"/>
    <mergeCell ref="M25:P25"/>
    <mergeCell ref="Q25:T25"/>
    <mergeCell ref="U25:V25"/>
    <mergeCell ref="I26:J26"/>
    <mergeCell ref="M26:P26"/>
    <mergeCell ref="Q26:T26"/>
    <mergeCell ref="U26:V26"/>
    <mergeCell ref="W30:AC30"/>
    <mergeCell ref="I31:J31"/>
    <mergeCell ref="M31:P31"/>
    <mergeCell ref="Q31:T31"/>
    <mergeCell ref="U31:V31"/>
    <mergeCell ref="I29:J29"/>
    <mergeCell ref="M29:P29"/>
    <mergeCell ref="Q29:T29"/>
    <mergeCell ref="U29:V29"/>
    <mergeCell ref="I28:J28"/>
    <mergeCell ref="M28:P28"/>
    <mergeCell ref="Q28:T28"/>
    <mergeCell ref="U28:V28"/>
    <mergeCell ref="I32:J32"/>
    <mergeCell ref="M32:P32"/>
    <mergeCell ref="Q32:T32"/>
    <mergeCell ref="U32:V32"/>
    <mergeCell ref="I30:J30"/>
    <mergeCell ref="M30:P30"/>
    <mergeCell ref="Q30:T30"/>
    <mergeCell ref="U30:V30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21">
    <cfRule type="duplicateValues" dxfId="24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S99"/>
  <sheetViews>
    <sheetView showZeros="0" view="pageBreakPreview" topLeftCell="E1" zoomScaleNormal="100" zoomScaleSheetLayoutView="100" workbookViewId="0">
      <pane ySplit="1" topLeftCell="A15" activePane="bottomLeft" state="frozenSplit"/>
      <selection activeCell="Y17" sqref="Y17:Z17"/>
      <selection pane="bottomLeft" activeCell="AG24" sqref="AG24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197</v>
      </c>
      <c r="H3" s="428"/>
      <c r="I3" s="426" t="s">
        <v>20</v>
      </c>
      <c r="J3" s="429"/>
      <c r="K3" s="427"/>
      <c r="L3" s="460">
        <v>13</v>
      </c>
      <c r="M3" s="461"/>
      <c r="N3" s="426" t="s">
        <v>21</v>
      </c>
      <c r="O3" s="429"/>
      <c r="P3" s="427"/>
      <c r="Q3" s="65" t="s">
        <v>248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84"/>
      <c r="F5" s="184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72">
        <v>147</v>
      </c>
      <c r="G6" s="54" t="str">
        <f t="shared" ref="G6:G21" si="0">IFERROR(VLOOKUP($F6,long_j,2,FALSE)&amp;" "&amp;UPPER(VLOOKUP($F6,long_j,3,FALSE)),"")</f>
        <v>Kristian BROWN</v>
      </c>
      <c r="H6" s="192" t="str">
        <f t="shared" ref="H6:H21" si="1">IFERROR(VLOOKUP($F6,long_j,5,FALSE),"")</f>
        <v>Basildon</v>
      </c>
      <c r="I6" s="187">
        <v>6</v>
      </c>
      <c r="J6" s="74"/>
      <c r="K6" s="187" t="s">
        <v>762</v>
      </c>
      <c r="L6" s="74"/>
      <c r="M6" s="187" t="s">
        <v>762</v>
      </c>
      <c r="N6" s="74"/>
      <c r="O6" s="187">
        <v>6</v>
      </c>
      <c r="P6" s="187"/>
      <c r="Q6" s="33">
        <f>J68</f>
        <v>4</v>
      </c>
      <c r="R6" s="187">
        <v>5.91</v>
      </c>
      <c r="S6" s="74"/>
      <c r="T6" s="187" t="s">
        <v>1054</v>
      </c>
      <c r="U6" s="74"/>
      <c r="V6" s="187">
        <v>6.04</v>
      </c>
      <c r="W6" s="74" t="s">
        <v>1022</v>
      </c>
      <c r="X6" s="460">
        <f>IF(AND(R6="X",T6="X",V6="X"),O6,IF(O6&gt;LARGE(R6:W6,1),O6,LARGE(R6:W6,1)))</f>
        <v>6.04</v>
      </c>
      <c r="Y6" s="461"/>
      <c r="Z6" s="33"/>
      <c r="AA6" s="188" t="str">
        <f t="shared" ref="AA6:AA21" si="2">IFERROR(VLOOKUP($F6,long_j,4,FALSE),"")</f>
        <v>Senior</v>
      </c>
      <c r="AB6" s="188" t="str">
        <f t="shared" ref="AB6:AB21" si="3">IFERROR(VLOOKUP($F6,long_j,8,FALSE),"")</f>
        <v/>
      </c>
      <c r="AC6" s="69" t="str">
        <f t="shared" ref="AC6:AC21" si="4">IFERROR(VLOOKUP($F6,long_j,7,FALSE),"")</f>
        <v>6.53</v>
      </c>
      <c r="AD6" s="34"/>
    </row>
    <row r="7" spans="1:44" ht="15.95" customHeight="1" x14ac:dyDescent="0.25">
      <c r="A7" s="30"/>
      <c r="B7" s="30"/>
      <c r="C7" s="25"/>
      <c r="D7" s="25"/>
      <c r="E7" s="188">
        <v>2</v>
      </c>
      <c r="F7" s="172">
        <v>144</v>
      </c>
      <c r="G7" s="54" t="str">
        <f t="shared" si="0"/>
        <v>John MOZOBO</v>
      </c>
      <c r="H7" s="192" t="str">
        <f t="shared" si="1"/>
        <v>Bedford &amp; County AC</v>
      </c>
      <c r="I7" s="187" t="s">
        <v>762</v>
      </c>
      <c r="J7" s="74"/>
      <c r="K7" s="187" t="s">
        <v>762</v>
      </c>
      <c r="L7" s="74"/>
      <c r="M7" s="187" t="s">
        <v>762</v>
      </c>
      <c r="N7" s="74"/>
      <c r="O7" s="187" t="s">
        <v>762</v>
      </c>
      <c r="P7" s="187"/>
      <c r="Q7" s="33" t="s">
        <v>1083</v>
      </c>
      <c r="R7" s="187">
        <v>5.45</v>
      </c>
      <c r="S7" s="74"/>
      <c r="T7" s="187">
        <v>6.8</v>
      </c>
      <c r="U7" s="74" t="s">
        <v>1022</v>
      </c>
      <c r="V7" s="187">
        <v>5.4</v>
      </c>
      <c r="W7" s="74"/>
      <c r="X7" s="460">
        <v>6.8</v>
      </c>
      <c r="Y7" s="461"/>
      <c r="Z7" s="33"/>
      <c r="AA7" s="188" t="str">
        <f t="shared" si="2"/>
        <v>Senior</v>
      </c>
      <c r="AB7" s="188" t="str">
        <f t="shared" si="3"/>
        <v/>
      </c>
      <c r="AC7" s="69" t="str">
        <f t="shared" si="4"/>
        <v>6.85</v>
      </c>
      <c r="AD7" s="35"/>
    </row>
    <row r="8" spans="1:44" ht="15.95" customHeight="1" x14ac:dyDescent="0.25">
      <c r="A8" s="30"/>
      <c r="B8" s="30"/>
      <c r="C8" s="25"/>
      <c r="D8" s="25"/>
      <c r="E8" s="188">
        <v>3</v>
      </c>
      <c r="F8" s="172">
        <v>150</v>
      </c>
      <c r="G8" s="54" t="str">
        <f t="shared" si="0"/>
        <v xml:space="preserve">Peter KIRABO  </v>
      </c>
      <c r="H8" s="192" t="str">
        <f t="shared" si="1"/>
        <v>WG&amp;EL</v>
      </c>
      <c r="I8" s="187" t="s">
        <v>762</v>
      </c>
      <c r="J8" s="74"/>
      <c r="K8" s="187" t="s">
        <v>762</v>
      </c>
      <c r="L8" s="74"/>
      <c r="M8" s="187" t="s">
        <v>762</v>
      </c>
      <c r="N8" s="74"/>
      <c r="O8" s="187" t="s">
        <v>762</v>
      </c>
      <c r="P8" s="187"/>
      <c r="Q8" s="33" t="s">
        <v>1083</v>
      </c>
      <c r="R8" s="187" t="s">
        <v>762</v>
      </c>
      <c r="S8" s="74"/>
      <c r="T8" s="187" t="s">
        <v>762</v>
      </c>
      <c r="U8" s="74"/>
      <c r="V8" s="187" t="s">
        <v>762</v>
      </c>
      <c r="W8" s="74"/>
      <c r="X8" s="460" t="s">
        <v>1083</v>
      </c>
      <c r="Y8" s="461"/>
      <c r="Z8" s="33"/>
      <c r="AA8" s="188" t="str">
        <f t="shared" si="2"/>
        <v>Senior</v>
      </c>
      <c r="AB8" s="188" t="str">
        <f t="shared" si="3"/>
        <v/>
      </c>
      <c r="AC8" s="69" t="str">
        <f t="shared" si="4"/>
        <v>6.40</v>
      </c>
    </row>
    <row r="9" spans="1:44" ht="15.95" customHeight="1" x14ac:dyDescent="0.25">
      <c r="A9" s="30"/>
      <c r="B9" s="30"/>
      <c r="C9" s="25"/>
      <c r="D9" s="25"/>
      <c r="E9" s="188">
        <v>4</v>
      </c>
      <c r="F9" s="172">
        <v>148</v>
      </c>
      <c r="G9" s="54" t="str">
        <f t="shared" si="0"/>
        <v>Daniel LAMB</v>
      </c>
      <c r="H9" s="192" t="str">
        <f t="shared" si="1"/>
        <v>St Helens Sutton</v>
      </c>
      <c r="I9" s="187">
        <v>6.34</v>
      </c>
      <c r="J9" s="74" t="s">
        <v>1026</v>
      </c>
      <c r="K9" s="187">
        <v>6.24</v>
      </c>
      <c r="L9" s="74" t="s">
        <v>1016</v>
      </c>
      <c r="M9" s="187">
        <v>6.32</v>
      </c>
      <c r="N9" s="74"/>
      <c r="O9" s="187">
        <v>6.34</v>
      </c>
      <c r="P9" s="187"/>
      <c r="Q9" s="33">
        <f t="shared" ref="Q9:Q21" si="5">J71</f>
        <v>1</v>
      </c>
      <c r="R9" s="187" t="s">
        <v>762</v>
      </c>
      <c r="S9" s="74"/>
      <c r="T9" s="187">
        <v>6.19</v>
      </c>
      <c r="U9" s="74"/>
      <c r="V9" s="187">
        <v>5.95</v>
      </c>
      <c r="W9" s="74"/>
      <c r="X9" s="460">
        <f t="shared" ref="X9:X21" si="6">IF(AND(R9="X",T9="X",V9="X"),O9,IF(O9&gt;LARGE(R9:W9,1),O9,LARGE(R9:W9,1)))</f>
        <v>6.34</v>
      </c>
      <c r="Y9" s="461"/>
      <c r="Z9" s="33"/>
      <c r="AA9" s="188" t="str">
        <f t="shared" si="2"/>
        <v>Senior</v>
      </c>
      <c r="AB9" s="188" t="str">
        <f t="shared" si="3"/>
        <v/>
      </c>
      <c r="AC9" s="69" t="str">
        <f t="shared" si="4"/>
        <v>6.52</v>
      </c>
    </row>
    <row r="10" spans="1:44" ht="15.95" customHeight="1" x14ac:dyDescent="0.25">
      <c r="A10" s="30"/>
      <c r="B10" s="30"/>
      <c r="C10" s="25"/>
      <c r="D10" s="25"/>
      <c r="E10" s="188">
        <v>5</v>
      </c>
      <c r="F10" s="172">
        <v>151</v>
      </c>
      <c r="G10" s="54" t="str">
        <f t="shared" si="0"/>
        <v>Alfie BUGG</v>
      </c>
      <c r="H10" s="192" t="str">
        <f t="shared" si="1"/>
        <v>City of York Athletics</v>
      </c>
      <c r="I10" s="304">
        <v>6.12</v>
      </c>
      <c r="J10" s="74"/>
      <c r="K10" s="304">
        <v>5.93</v>
      </c>
      <c r="L10" s="74"/>
      <c r="M10" s="304">
        <v>5.97</v>
      </c>
      <c r="N10" s="74"/>
      <c r="O10" s="304">
        <v>6.12</v>
      </c>
      <c r="P10" s="304"/>
      <c r="Q10" s="33">
        <f t="shared" ref="Q10:Q11" si="7">J72</f>
        <v>3</v>
      </c>
      <c r="R10" s="304">
        <v>4.49</v>
      </c>
      <c r="S10" s="74"/>
      <c r="T10" s="304">
        <v>4.22</v>
      </c>
      <c r="U10" s="74"/>
      <c r="V10" s="304">
        <v>6.15</v>
      </c>
      <c r="W10" s="74" t="s">
        <v>1016</v>
      </c>
      <c r="X10" s="460">
        <f t="shared" ref="X10:X11" si="8">IF(AND(R10="X",T10="X",V10="X"),O10,IF(O10&gt;LARGE(R10:W10,1),O10,LARGE(R10:W10,1)))</f>
        <v>6.15</v>
      </c>
      <c r="Y10" s="461"/>
      <c r="Z10" s="33"/>
      <c r="AA10" s="188" t="str">
        <f t="shared" si="2"/>
        <v>U17</v>
      </c>
      <c r="AB10" s="188" t="str">
        <f t="shared" si="3"/>
        <v/>
      </c>
      <c r="AC10" s="69" t="str">
        <f t="shared" si="4"/>
        <v>6.38</v>
      </c>
    </row>
    <row r="11" spans="1:44" ht="15.95" customHeight="1" x14ac:dyDescent="0.25">
      <c r="A11" s="30"/>
      <c r="B11" s="30"/>
      <c r="C11" s="25"/>
      <c r="D11" s="25"/>
      <c r="E11" s="188">
        <v>6</v>
      </c>
      <c r="F11" s="172">
        <v>145</v>
      </c>
      <c r="G11" s="54" t="str">
        <f t="shared" si="0"/>
        <v>Idan GAL-SHOHET</v>
      </c>
      <c r="H11" s="192" t="str">
        <f t="shared" si="1"/>
        <v>Highgate Harriers</v>
      </c>
      <c r="I11" s="304">
        <v>6.19</v>
      </c>
      <c r="J11" s="74" t="s">
        <v>1030</v>
      </c>
      <c r="K11" s="304" t="s">
        <v>762</v>
      </c>
      <c r="L11" s="74"/>
      <c r="M11" s="304" t="s">
        <v>762</v>
      </c>
      <c r="N11" s="74"/>
      <c r="O11" s="304">
        <v>6.19</v>
      </c>
      <c r="P11" s="304"/>
      <c r="Q11" s="33">
        <f t="shared" si="7"/>
        <v>2</v>
      </c>
      <c r="R11" s="304" t="s">
        <v>762</v>
      </c>
      <c r="S11" s="74"/>
      <c r="T11" s="304" t="s">
        <v>762</v>
      </c>
      <c r="U11" s="74"/>
      <c r="V11" s="304" t="s">
        <v>762</v>
      </c>
      <c r="W11" s="74"/>
      <c r="X11" s="460">
        <f t="shared" si="8"/>
        <v>6.19</v>
      </c>
      <c r="Y11" s="461"/>
      <c r="Z11" s="33"/>
      <c r="AA11" s="188" t="str">
        <f t="shared" si="2"/>
        <v>U20</v>
      </c>
      <c r="AB11" s="188" t="str">
        <f t="shared" si="3"/>
        <v/>
      </c>
      <c r="AC11" s="69" t="str">
        <f t="shared" si="4"/>
        <v>6.70</v>
      </c>
    </row>
    <row r="12" spans="1:44" ht="15.95" customHeight="1" x14ac:dyDescent="0.25">
      <c r="A12" s="30"/>
      <c r="B12" s="30"/>
      <c r="C12" s="25"/>
      <c r="D12" s="25"/>
      <c r="E12" s="188">
        <v>7</v>
      </c>
      <c r="F12" s="172"/>
      <c r="G12" s="54" t="str">
        <f t="shared" si="0"/>
        <v/>
      </c>
      <c r="H12" s="192" t="str">
        <f t="shared" si="1"/>
        <v/>
      </c>
      <c r="I12" s="187"/>
      <c r="J12" s="74"/>
      <c r="K12" s="187"/>
      <c r="L12" s="74"/>
      <c r="M12" s="187"/>
      <c r="N12" s="74"/>
      <c r="O12" s="187"/>
      <c r="P12" s="187"/>
      <c r="Q12" s="33"/>
      <c r="R12" s="187"/>
      <c r="S12" s="74"/>
      <c r="T12" s="187"/>
      <c r="U12" s="74"/>
      <c r="V12" s="187"/>
      <c r="W12" s="74"/>
      <c r="X12" s="460"/>
      <c r="Y12" s="461"/>
      <c r="Z12" s="33"/>
      <c r="AA12" s="188" t="str">
        <f t="shared" si="2"/>
        <v/>
      </c>
      <c r="AB12" s="188" t="str">
        <f t="shared" si="3"/>
        <v/>
      </c>
      <c r="AC12" s="69" t="str">
        <f t="shared" si="4"/>
        <v/>
      </c>
    </row>
    <row r="13" spans="1:44" ht="15.95" customHeight="1" x14ac:dyDescent="0.25">
      <c r="A13" s="30"/>
      <c r="B13" s="30"/>
      <c r="C13" s="25"/>
      <c r="D13" s="25"/>
      <c r="E13" s="188">
        <v>8</v>
      </c>
      <c r="F13" s="172"/>
      <c r="G13" s="54" t="str">
        <f t="shared" si="0"/>
        <v/>
      </c>
      <c r="H13" s="192" t="str">
        <f t="shared" si="1"/>
        <v/>
      </c>
      <c r="I13" s="187">
        <v>0</v>
      </c>
      <c r="J13" s="74"/>
      <c r="K13" s="187"/>
      <c r="L13" s="74"/>
      <c r="M13" s="187"/>
      <c r="N13" s="74"/>
      <c r="O13" s="187"/>
      <c r="P13" s="187"/>
      <c r="Q13" s="33" t="str">
        <f t="shared" si="5"/>
        <v/>
      </c>
      <c r="R13" s="187">
        <v>0</v>
      </c>
      <c r="S13" s="74"/>
      <c r="T13" s="187"/>
      <c r="U13" s="74"/>
      <c r="V13" s="187"/>
      <c r="W13" s="74"/>
      <c r="X13" s="460">
        <f t="shared" si="6"/>
        <v>0</v>
      </c>
      <c r="Y13" s="461"/>
      <c r="Z13" s="33" t="str">
        <f t="shared" ref="Z13:Z21" si="9">L75</f>
        <v/>
      </c>
      <c r="AA13" s="188" t="str">
        <f t="shared" si="2"/>
        <v/>
      </c>
      <c r="AB13" s="188" t="str">
        <f t="shared" si="3"/>
        <v/>
      </c>
      <c r="AC13" s="69" t="str">
        <f t="shared" si="4"/>
        <v/>
      </c>
    </row>
    <row r="14" spans="1:44" ht="15.95" customHeight="1" x14ac:dyDescent="0.25">
      <c r="A14" s="30"/>
      <c r="B14" s="30"/>
      <c r="C14" s="25"/>
      <c r="D14" s="25"/>
      <c r="E14" s="188">
        <v>9</v>
      </c>
      <c r="F14" s="172"/>
      <c r="G14" s="54" t="str">
        <f t="shared" si="0"/>
        <v/>
      </c>
      <c r="H14" s="192" t="str">
        <f t="shared" si="1"/>
        <v/>
      </c>
      <c r="I14" s="187">
        <v>0</v>
      </c>
      <c r="J14" s="74"/>
      <c r="K14" s="187"/>
      <c r="L14" s="74"/>
      <c r="M14" s="187"/>
      <c r="N14" s="74"/>
      <c r="O14" s="187"/>
      <c r="P14" s="187"/>
      <c r="Q14" s="33" t="str">
        <f t="shared" si="5"/>
        <v/>
      </c>
      <c r="R14" s="187">
        <v>0</v>
      </c>
      <c r="S14" s="74"/>
      <c r="T14" s="187"/>
      <c r="U14" s="74"/>
      <c r="V14" s="187"/>
      <c r="W14" s="74"/>
      <c r="X14" s="460">
        <f t="shared" si="6"/>
        <v>0</v>
      </c>
      <c r="Y14" s="461"/>
      <c r="Z14" s="33" t="str">
        <f t="shared" si="9"/>
        <v/>
      </c>
      <c r="AA14" s="188" t="str">
        <f t="shared" si="2"/>
        <v/>
      </c>
      <c r="AB14" s="188" t="str">
        <f t="shared" si="3"/>
        <v/>
      </c>
      <c r="AC14" s="69" t="str">
        <f t="shared" si="4"/>
        <v/>
      </c>
    </row>
    <row r="15" spans="1:44" ht="15.95" customHeight="1" x14ac:dyDescent="0.25">
      <c r="A15" s="30"/>
      <c r="B15" s="30"/>
      <c r="C15" s="25"/>
      <c r="D15" s="25"/>
      <c r="E15" s="188">
        <v>10</v>
      </c>
      <c r="F15" s="172"/>
      <c r="G15" s="54" t="str">
        <f t="shared" si="0"/>
        <v/>
      </c>
      <c r="H15" s="192" t="str">
        <f t="shared" si="1"/>
        <v/>
      </c>
      <c r="I15" s="187"/>
      <c r="J15" s="74"/>
      <c r="K15" s="187"/>
      <c r="L15" s="74"/>
      <c r="M15" s="187"/>
      <c r="N15" s="74"/>
      <c r="O15" s="187"/>
      <c r="P15" s="187"/>
      <c r="Q15" s="33"/>
      <c r="R15" s="187"/>
      <c r="S15" s="74"/>
      <c r="T15" s="187"/>
      <c r="U15" s="74"/>
      <c r="V15" s="187"/>
      <c r="W15" s="74"/>
      <c r="X15" s="460"/>
      <c r="Y15" s="461"/>
      <c r="Z15" s="33"/>
      <c r="AA15" s="188" t="str">
        <f t="shared" si="2"/>
        <v/>
      </c>
      <c r="AB15" s="188" t="str">
        <f t="shared" si="3"/>
        <v/>
      </c>
      <c r="AC15" s="69" t="str">
        <f t="shared" si="4"/>
        <v/>
      </c>
    </row>
    <row r="16" spans="1:44" ht="15.95" customHeight="1" x14ac:dyDescent="0.25">
      <c r="A16" s="30"/>
      <c r="B16" s="30"/>
      <c r="C16" s="25"/>
      <c r="D16" s="25"/>
      <c r="E16" s="188">
        <v>11</v>
      </c>
      <c r="F16" s="172"/>
      <c r="G16" s="54" t="str">
        <f t="shared" si="0"/>
        <v/>
      </c>
      <c r="H16" s="192" t="str">
        <f t="shared" si="1"/>
        <v/>
      </c>
      <c r="I16" s="187">
        <v>0</v>
      </c>
      <c r="J16" s="74"/>
      <c r="K16" s="187"/>
      <c r="L16" s="74"/>
      <c r="M16" s="187"/>
      <c r="N16" s="74"/>
      <c r="O16" s="187"/>
      <c r="P16" s="187"/>
      <c r="Q16" s="33" t="str">
        <f t="shared" si="5"/>
        <v/>
      </c>
      <c r="R16" s="187">
        <v>0</v>
      </c>
      <c r="S16" s="74"/>
      <c r="T16" s="187"/>
      <c r="U16" s="74"/>
      <c r="V16" s="187"/>
      <c r="W16" s="74"/>
      <c r="X16" s="460">
        <f t="shared" si="6"/>
        <v>0</v>
      </c>
      <c r="Y16" s="461"/>
      <c r="Z16" s="33" t="str">
        <f t="shared" si="9"/>
        <v/>
      </c>
      <c r="AA16" s="188" t="str">
        <f t="shared" si="2"/>
        <v/>
      </c>
      <c r="AB16" s="188" t="str">
        <f t="shared" si="3"/>
        <v/>
      </c>
      <c r="AC16" s="69" t="str">
        <f t="shared" si="4"/>
        <v/>
      </c>
    </row>
    <row r="17" spans="1:30" ht="15.95" customHeight="1" x14ac:dyDescent="0.25">
      <c r="A17" s="30"/>
      <c r="B17" s="30"/>
      <c r="C17" s="25"/>
      <c r="D17" s="25"/>
      <c r="E17" s="188">
        <v>12</v>
      </c>
      <c r="F17" s="172"/>
      <c r="G17" s="54" t="str">
        <f t="shared" si="0"/>
        <v/>
      </c>
      <c r="H17" s="192" t="str">
        <f t="shared" si="1"/>
        <v/>
      </c>
      <c r="I17" s="187">
        <v>0</v>
      </c>
      <c r="J17" s="74"/>
      <c r="K17" s="187"/>
      <c r="L17" s="74"/>
      <c r="M17" s="187"/>
      <c r="N17" s="74"/>
      <c r="O17" s="187"/>
      <c r="P17" s="187"/>
      <c r="Q17" s="33" t="str">
        <f t="shared" si="5"/>
        <v/>
      </c>
      <c r="R17" s="187">
        <v>0</v>
      </c>
      <c r="S17" s="74"/>
      <c r="T17" s="187"/>
      <c r="U17" s="74"/>
      <c r="V17" s="187"/>
      <c r="W17" s="74"/>
      <c r="X17" s="460">
        <f t="shared" si="6"/>
        <v>0</v>
      </c>
      <c r="Y17" s="461"/>
      <c r="Z17" s="33" t="str">
        <f t="shared" si="9"/>
        <v/>
      </c>
      <c r="AA17" s="188" t="str">
        <f t="shared" si="2"/>
        <v/>
      </c>
      <c r="AB17" s="188" t="str">
        <f t="shared" si="3"/>
        <v/>
      </c>
      <c r="AC17" s="69" t="str">
        <f t="shared" si="4"/>
        <v/>
      </c>
    </row>
    <row r="18" spans="1:30" ht="15.95" customHeight="1" x14ac:dyDescent="0.25">
      <c r="A18" s="30"/>
      <c r="B18" s="30"/>
      <c r="C18" s="25"/>
      <c r="D18" s="25"/>
      <c r="E18" s="188">
        <v>13</v>
      </c>
      <c r="F18" s="172"/>
      <c r="G18" s="54" t="str">
        <f t="shared" si="0"/>
        <v/>
      </c>
      <c r="H18" s="192" t="str">
        <f t="shared" si="1"/>
        <v/>
      </c>
      <c r="I18" s="187">
        <v>0</v>
      </c>
      <c r="J18" s="74"/>
      <c r="K18" s="187"/>
      <c r="L18" s="74"/>
      <c r="M18" s="187"/>
      <c r="N18" s="74"/>
      <c r="O18" s="187"/>
      <c r="P18" s="187"/>
      <c r="Q18" s="33" t="str">
        <f t="shared" si="5"/>
        <v/>
      </c>
      <c r="R18" s="187">
        <v>0</v>
      </c>
      <c r="S18" s="74"/>
      <c r="T18" s="187"/>
      <c r="U18" s="74"/>
      <c r="V18" s="187"/>
      <c r="W18" s="74"/>
      <c r="X18" s="460">
        <f t="shared" si="6"/>
        <v>0</v>
      </c>
      <c r="Y18" s="461"/>
      <c r="Z18" s="33" t="str">
        <f t="shared" si="9"/>
        <v/>
      </c>
      <c r="AA18" s="188" t="str">
        <f t="shared" si="2"/>
        <v/>
      </c>
      <c r="AB18" s="188" t="str">
        <f t="shared" si="3"/>
        <v/>
      </c>
      <c r="AC18" s="69" t="str">
        <f t="shared" si="4"/>
        <v/>
      </c>
    </row>
    <row r="19" spans="1:30" ht="15.95" customHeight="1" x14ac:dyDescent="0.25">
      <c r="A19" s="30"/>
      <c r="B19" s="30"/>
      <c r="C19" s="25"/>
      <c r="D19" s="25"/>
      <c r="E19" s="188">
        <v>14</v>
      </c>
      <c r="F19" s="177"/>
      <c r="G19" s="54" t="str">
        <f t="shared" si="0"/>
        <v/>
      </c>
      <c r="H19" s="192" t="str">
        <f t="shared" si="1"/>
        <v/>
      </c>
      <c r="I19" s="187">
        <v>0</v>
      </c>
      <c r="J19" s="74"/>
      <c r="K19" s="187"/>
      <c r="L19" s="74"/>
      <c r="M19" s="187"/>
      <c r="N19" s="74"/>
      <c r="O19" s="187"/>
      <c r="P19" s="187"/>
      <c r="Q19" s="33" t="str">
        <f t="shared" si="5"/>
        <v/>
      </c>
      <c r="R19" s="187">
        <v>0</v>
      </c>
      <c r="S19" s="74"/>
      <c r="T19" s="187"/>
      <c r="U19" s="74"/>
      <c r="V19" s="187"/>
      <c r="W19" s="74"/>
      <c r="X19" s="460">
        <f t="shared" si="6"/>
        <v>0</v>
      </c>
      <c r="Y19" s="461"/>
      <c r="Z19" s="33" t="str">
        <f t="shared" si="9"/>
        <v/>
      </c>
      <c r="AA19" s="188" t="str">
        <f t="shared" si="2"/>
        <v/>
      </c>
      <c r="AB19" s="188" t="str">
        <f t="shared" si="3"/>
        <v/>
      </c>
      <c r="AC19" s="69" t="str">
        <f t="shared" si="4"/>
        <v/>
      </c>
    </row>
    <row r="20" spans="1:30" ht="15.95" customHeight="1" x14ac:dyDescent="0.25">
      <c r="A20" s="30"/>
      <c r="B20" s="30"/>
      <c r="C20" s="25"/>
      <c r="D20" s="25"/>
      <c r="E20" s="188">
        <v>15</v>
      </c>
      <c r="F20" s="32"/>
      <c r="G20" s="54" t="str">
        <f t="shared" si="0"/>
        <v/>
      </c>
      <c r="H20" s="192" t="str">
        <f t="shared" si="1"/>
        <v/>
      </c>
      <c r="I20" s="187">
        <v>0</v>
      </c>
      <c r="J20" s="74"/>
      <c r="K20" s="187"/>
      <c r="L20" s="74"/>
      <c r="M20" s="187"/>
      <c r="N20" s="74"/>
      <c r="O20" s="187"/>
      <c r="P20" s="187"/>
      <c r="Q20" s="33" t="str">
        <f t="shared" si="5"/>
        <v/>
      </c>
      <c r="R20" s="187">
        <v>0</v>
      </c>
      <c r="S20" s="74"/>
      <c r="T20" s="187"/>
      <c r="U20" s="74"/>
      <c r="V20" s="187"/>
      <c r="W20" s="74"/>
      <c r="X20" s="460">
        <f t="shared" si="6"/>
        <v>0</v>
      </c>
      <c r="Y20" s="461"/>
      <c r="Z20" s="33" t="str">
        <f t="shared" si="9"/>
        <v/>
      </c>
      <c r="AA20" s="188" t="str">
        <f t="shared" si="2"/>
        <v/>
      </c>
      <c r="AB20" s="188" t="str">
        <f t="shared" si="3"/>
        <v/>
      </c>
      <c r="AC20" s="69" t="str">
        <f t="shared" si="4"/>
        <v/>
      </c>
    </row>
    <row r="21" spans="1:30" ht="15.95" customHeight="1" x14ac:dyDescent="0.25">
      <c r="A21" s="30"/>
      <c r="B21" s="30"/>
      <c r="C21" s="25"/>
      <c r="D21" s="25"/>
      <c r="E21" s="188">
        <v>16</v>
      </c>
      <c r="F21" s="32"/>
      <c r="G21" s="54" t="str">
        <f t="shared" si="0"/>
        <v/>
      </c>
      <c r="H21" s="192" t="str">
        <f t="shared" si="1"/>
        <v/>
      </c>
      <c r="I21" s="187">
        <v>0</v>
      </c>
      <c r="J21" s="74"/>
      <c r="K21" s="187"/>
      <c r="L21" s="74"/>
      <c r="M21" s="187"/>
      <c r="N21" s="74"/>
      <c r="O21" s="187"/>
      <c r="P21" s="187"/>
      <c r="Q21" s="33" t="str">
        <f t="shared" si="5"/>
        <v/>
      </c>
      <c r="R21" s="187">
        <v>0</v>
      </c>
      <c r="S21" s="74"/>
      <c r="T21" s="187"/>
      <c r="U21" s="74"/>
      <c r="V21" s="187"/>
      <c r="W21" s="74"/>
      <c r="X21" s="460">
        <f t="shared" si="6"/>
        <v>0</v>
      </c>
      <c r="Y21" s="461"/>
      <c r="Z21" s="33" t="str">
        <f t="shared" si="9"/>
        <v/>
      </c>
      <c r="AA21" s="188" t="str">
        <f t="shared" si="2"/>
        <v/>
      </c>
      <c r="AB21" s="188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88" t="s">
        <v>43</v>
      </c>
      <c r="F24" s="188" t="s">
        <v>44</v>
      </c>
      <c r="G24" s="188" t="s">
        <v>24</v>
      </c>
      <c r="H24" s="188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89"/>
      <c r="AB24" s="189"/>
      <c r="AC24" s="71"/>
    </row>
    <row r="25" spans="1:30" ht="15.95" customHeight="1" x14ac:dyDescent="0.25">
      <c r="C25" s="25">
        <v>1</v>
      </c>
      <c r="D25" s="17">
        <v>9</v>
      </c>
      <c r="E25" s="188">
        <v>1</v>
      </c>
      <c r="F25" s="296">
        <f t="shared" ref="F25:F32" si="10">IFERROR(VLOOKUP($C25,$E$68:$N$99,2,FALSE),"")</f>
        <v>144</v>
      </c>
      <c r="G25" s="54" t="str">
        <f t="shared" ref="G25:G32" si="11">IFERROR(VLOOKUP($F25,long_j,2,FALSE)&amp;" "&amp;UPPER(VLOOKUP($F25,long_j,3,FALSE)),"")</f>
        <v>John MOZOBO</v>
      </c>
      <c r="H25" s="192" t="str">
        <f t="shared" ref="H25:H32" si="12">IFERROR(VLOOKUP($F25,long_j,5,FALSE),"")</f>
        <v>Bedford &amp; County AC</v>
      </c>
      <c r="I25" s="446">
        <f>IFERROR(VLOOKUP($C25,$E$68:$N$99,10,FALSE),"")</f>
        <v>6.8</v>
      </c>
      <c r="J25" s="447"/>
      <c r="K25" s="188">
        <v>9</v>
      </c>
      <c r="L25" s="296"/>
      <c r="M25" s="479"/>
      <c r="N25" s="449"/>
      <c r="O25" s="449"/>
      <c r="P25" s="450"/>
      <c r="Q25" s="448"/>
      <c r="R25" s="449"/>
      <c r="S25" s="449"/>
      <c r="T25" s="450"/>
      <c r="U25" s="446"/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188">
        <v>2</v>
      </c>
      <c r="F26" s="296">
        <f t="shared" si="10"/>
        <v>148</v>
      </c>
      <c r="G26" s="54" t="str">
        <f t="shared" si="11"/>
        <v>Daniel LAMB</v>
      </c>
      <c r="H26" s="192" t="str">
        <f t="shared" si="12"/>
        <v>St Helens Sutton</v>
      </c>
      <c r="I26" s="446">
        <f t="shared" ref="I26:I32" si="13">IFERROR(VLOOKUP($C26,$E$68:$N$99,10,FALSE),"")</f>
        <v>6.34</v>
      </c>
      <c r="J26" s="447"/>
      <c r="K26" s="188">
        <v>10</v>
      </c>
      <c r="L26" s="188"/>
      <c r="M26" s="448"/>
      <c r="N26" s="449"/>
      <c r="O26" s="449"/>
      <c r="P26" s="450"/>
      <c r="Q26" s="448"/>
      <c r="R26" s="449"/>
      <c r="S26" s="449"/>
      <c r="T26" s="450"/>
      <c r="U26" s="446"/>
      <c r="V26" s="447"/>
      <c r="W26" s="41"/>
      <c r="X26" s="42"/>
      <c r="Y26" s="42"/>
      <c r="Z26" s="20"/>
      <c r="AA26" s="189"/>
      <c r="AB26" s="189"/>
      <c r="AC26" s="71"/>
    </row>
    <row r="27" spans="1:30" ht="15.95" customHeight="1" x14ac:dyDescent="0.25">
      <c r="C27" s="25">
        <v>3</v>
      </c>
      <c r="D27" s="17">
        <v>11</v>
      </c>
      <c r="E27" s="188">
        <v>3</v>
      </c>
      <c r="F27" s="188">
        <v>145</v>
      </c>
      <c r="G27" s="54" t="str">
        <f t="shared" si="11"/>
        <v>Idan GAL-SHOHET</v>
      </c>
      <c r="H27" s="192" t="str">
        <f t="shared" si="12"/>
        <v>Highgate Harriers</v>
      </c>
      <c r="I27" s="446">
        <v>6.19</v>
      </c>
      <c r="J27" s="447"/>
      <c r="K27" s="188">
        <v>11</v>
      </c>
      <c r="L27" s="188"/>
      <c r="M27" s="479"/>
      <c r="N27" s="449"/>
      <c r="O27" s="449"/>
      <c r="P27" s="450"/>
      <c r="Q27" s="448"/>
      <c r="R27" s="449"/>
      <c r="S27" s="449"/>
      <c r="T27" s="450"/>
      <c r="U27" s="446"/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188">
        <v>4</v>
      </c>
      <c r="F28" s="188">
        <v>151</v>
      </c>
      <c r="G28" s="54" t="str">
        <f t="shared" si="11"/>
        <v>Alfie BUGG</v>
      </c>
      <c r="H28" s="192" t="str">
        <f t="shared" si="12"/>
        <v>City of York Athletics</v>
      </c>
      <c r="I28" s="446">
        <v>6.15</v>
      </c>
      <c r="J28" s="447"/>
      <c r="K28" s="188">
        <v>12</v>
      </c>
      <c r="L28" s="188"/>
      <c r="M28" s="448"/>
      <c r="N28" s="449"/>
      <c r="O28" s="449"/>
      <c r="P28" s="450"/>
      <c r="Q28" s="448"/>
      <c r="R28" s="449"/>
      <c r="S28" s="449"/>
      <c r="T28" s="450"/>
      <c r="U28" s="446"/>
      <c r="V28" s="447"/>
      <c r="W28" s="41"/>
      <c r="X28" s="42"/>
      <c r="Y28" s="42"/>
      <c r="Z28" s="20"/>
      <c r="AA28" s="189"/>
      <c r="AB28" s="189"/>
      <c r="AC28" s="71"/>
    </row>
    <row r="29" spans="1:30" ht="15.95" customHeight="1" x14ac:dyDescent="0.25">
      <c r="C29" s="25">
        <v>5</v>
      </c>
      <c r="D29" s="17">
        <v>13</v>
      </c>
      <c r="E29" s="188">
        <v>5</v>
      </c>
      <c r="F29" s="188">
        <v>147</v>
      </c>
      <c r="G29" s="54" t="str">
        <f t="shared" si="11"/>
        <v>Kristian BROWN</v>
      </c>
      <c r="H29" s="192" t="str">
        <f t="shared" si="12"/>
        <v>Basildon</v>
      </c>
      <c r="I29" s="446">
        <v>6.04</v>
      </c>
      <c r="J29" s="447"/>
      <c r="K29" s="188">
        <v>13</v>
      </c>
      <c r="L29" s="188" t="str">
        <f t="shared" ref="L29:L32" si="14">IFERROR(VLOOKUP($D29,$E$68:$N$99,2,FALSE),"")</f>
        <v/>
      </c>
      <c r="M29" s="448" t="str">
        <f>IFERROR(VLOOKUP($L29,long_j,2,FALSE)&amp;" "&amp;UPPER(VLOOKUP($L29,long_j,3,FALSE)),"")</f>
        <v/>
      </c>
      <c r="N29" s="449" t="str">
        <f t="shared" ref="N29:P32" si="15">IFERROR(VLOOKUP($F29,long_j,2,FALSE)&amp;" "&amp;UPPER(VLOOKUP($F29,long_j,3,FALSE)),"")</f>
        <v>Kristian BROWN</v>
      </c>
      <c r="O29" s="449" t="str">
        <f t="shared" si="15"/>
        <v>Kristian BROWN</v>
      </c>
      <c r="P29" s="450" t="str">
        <f t="shared" si="15"/>
        <v>Kristian BROWN</v>
      </c>
      <c r="Q29" s="448" t="str">
        <f t="shared" ref="Q29:Q32" si="16">IFERROR(VLOOKUP($L29,long_j,5,FALSE),"")</f>
        <v/>
      </c>
      <c r="R29" s="449" t="str">
        <f t="shared" ref="R29:T32" si="17">IFERROR(VLOOKUP($F29,long_j,5,FALSE),"")</f>
        <v>Basildon</v>
      </c>
      <c r="S29" s="449" t="str">
        <f t="shared" si="17"/>
        <v>Basildon</v>
      </c>
      <c r="T29" s="450" t="str">
        <f t="shared" si="17"/>
        <v>Basildon</v>
      </c>
      <c r="U29" s="446" t="str">
        <f t="shared" ref="U29:U32" si="18">IFERROR(VLOOKUP($D29,$E$68:$N$99,10,FALSE),"")</f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188">
        <v>6</v>
      </c>
      <c r="F30" s="188">
        <v>0</v>
      </c>
      <c r="G30" s="54" t="str">
        <f t="shared" si="11"/>
        <v/>
      </c>
      <c r="H30" s="192" t="str">
        <f t="shared" si="12"/>
        <v/>
      </c>
      <c r="I30" s="446" t="str">
        <f t="shared" si="13"/>
        <v/>
      </c>
      <c r="J30" s="447"/>
      <c r="K30" s="188">
        <v>14</v>
      </c>
      <c r="L30" s="188" t="str">
        <f t="shared" si="14"/>
        <v/>
      </c>
      <c r="M30" s="448" t="str">
        <f>IFERROR(VLOOKUP($L30,long_j,2,FALSE)&amp;" "&amp;UPPER(VLOOKUP($L30,long_j,3,FALSE)),"")</f>
        <v/>
      </c>
      <c r="N30" s="449" t="str">
        <f t="shared" si="15"/>
        <v/>
      </c>
      <c r="O30" s="449" t="str">
        <f t="shared" si="15"/>
        <v/>
      </c>
      <c r="P30" s="450" t="str">
        <f t="shared" si="15"/>
        <v/>
      </c>
      <c r="Q30" s="448" t="str">
        <f t="shared" si="16"/>
        <v/>
      </c>
      <c r="R30" s="449" t="str">
        <f t="shared" si="17"/>
        <v/>
      </c>
      <c r="S30" s="449" t="str">
        <f t="shared" si="17"/>
        <v/>
      </c>
      <c r="T30" s="450" t="str">
        <f t="shared" si="17"/>
        <v/>
      </c>
      <c r="U30" s="446" t="str">
        <f t="shared" si="18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188">
        <v>7</v>
      </c>
      <c r="F31" s="188" t="str">
        <f t="shared" si="10"/>
        <v/>
      </c>
      <c r="G31" s="54" t="str">
        <f t="shared" si="11"/>
        <v/>
      </c>
      <c r="H31" s="192" t="str">
        <f t="shared" si="12"/>
        <v/>
      </c>
      <c r="I31" s="446" t="str">
        <f t="shared" si="13"/>
        <v/>
      </c>
      <c r="J31" s="447"/>
      <c r="K31" s="188">
        <v>15</v>
      </c>
      <c r="L31" s="188" t="str">
        <f t="shared" si="14"/>
        <v/>
      </c>
      <c r="M31" s="448" t="str">
        <f>IFERROR(VLOOKUP($L31,long_j,2,FALSE)&amp;" "&amp;UPPER(VLOOKUP($L31,long_j,3,FALSE)),"")</f>
        <v/>
      </c>
      <c r="N31" s="449" t="str">
        <f t="shared" si="15"/>
        <v/>
      </c>
      <c r="O31" s="449" t="str">
        <f t="shared" si="15"/>
        <v/>
      </c>
      <c r="P31" s="450" t="str">
        <f t="shared" si="15"/>
        <v/>
      </c>
      <c r="Q31" s="448" t="str">
        <f t="shared" si="16"/>
        <v/>
      </c>
      <c r="R31" s="449" t="str">
        <f t="shared" si="17"/>
        <v/>
      </c>
      <c r="S31" s="449" t="str">
        <f t="shared" si="17"/>
        <v/>
      </c>
      <c r="T31" s="450" t="str">
        <f t="shared" si="17"/>
        <v/>
      </c>
      <c r="U31" s="446" t="str">
        <f t="shared" si="18"/>
        <v/>
      </c>
      <c r="V31" s="447"/>
      <c r="W31" s="41"/>
      <c r="X31" s="42"/>
      <c r="Y31" s="42"/>
      <c r="Z31" s="20"/>
      <c r="AA31" s="189"/>
      <c r="AB31" s="189"/>
      <c r="AC31" s="71"/>
    </row>
    <row r="32" spans="1:30" ht="15.95" customHeight="1" x14ac:dyDescent="0.25">
      <c r="C32" s="25">
        <v>8</v>
      </c>
      <c r="D32" s="17">
        <v>16</v>
      </c>
      <c r="E32" s="188">
        <v>8</v>
      </c>
      <c r="F32" s="188" t="str">
        <f t="shared" si="10"/>
        <v/>
      </c>
      <c r="G32" s="54" t="str">
        <f t="shared" si="11"/>
        <v/>
      </c>
      <c r="H32" s="192" t="str">
        <f t="shared" si="12"/>
        <v/>
      </c>
      <c r="I32" s="446" t="str">
        <f t="shared" si="13"/>
        <v/>
      </c>
      <c r="J32" s="447"/>
      <c r="K32" s="188">
        <v>16</v>
      </c>
      <c r="L32" s="188" t="str">
        <f t="shared" si="14"/>
        <v/>
      </c>
      <c r="M32" s="448" t="str">
        <f>IFERROR(VLOOKUP($L32,long_j,2,FALSE)&amp;" "&amp;UPPER(VLOOKUP($L32,long_j,3,FALSE)),"")</f>
        <v/>
      </c>
      <c r="N32" s="449" t="str">
        <f t="shared" si="15"/>
        <v/>
      </c>
      <c r="O32" s="449" t="str">
        <f t="shared" si="15"/>
        <v/>
      </c>
      <c r="P32" s="450" t="str">
        <f t="shared" si="15"/>
        <v/>
      </c>
      <c r="Q32" s="448" t="str">
        <f t="shared" si="16"/>
        <v/>
      </c>
      <c r="R32" s="449" t="str">
        <f t="shared" si="17"/>
        <v/>
      </c>
      <c r="S32" s="449" t="str">
        <f t="shared" si="17"/>
        <v/>
      </c>
      <c r="T32" s="450" t="str">
        <f t="shared" si="17"/>
        <v/>
      </c>
      <c r="U32" s="446" t="str">
        <f t="shared" si="18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LONG JUMP POOL B MEN</v>
      </c>
      <c r="H35" s="428"/>
      <c r="I35" s="426" t="s">
        <v>20</v>
      </c>
      <c r="J35" s="429"/>
      <c r="K35" s="427"/>
      <c r="L35" s="430">
        <f>L3</f>
        <v>13</v>
      </c>
      <c r="M35" s="431"/>
      <c r="N35" s="426" t="str">
        <f>N3</f>
        <v>RECORD</v>
      </c>
      <c r="O35" s="429"/>
      <c r="P35" s="427"/>
      <c r="Q35" s="415" t="str">
        <f>Q3</f>
        <v>7.93w - Gable Garenamotse (Cardiff AC) 13/06/04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84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84"/>
      <c r="F37" s="184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84"/>
      <c r="AB37" s="184"/>
      <c r="AC37" s="62"/>
    </row>
    <row r="38" spans="1:31" ht="15.95" hidden="1" customHeight="1" x14ac:dyDescent="0.25">
      <c r="A38" s="30"/>
      <c r="B38" s="30"/>
      <c r="C38" s="25">
        <f t="shared" ref="C38:D53" si="19">AB38</f>
        <v>0</v>
      </c>
      <c r="D38" s="25">
        <f t="shared" si="19"/>
        <v>0</v>
      </c>
      <c r="E38" s="185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0">IF(AND(I38="NT",K38="NT",M38="NT"),0,LARGE(I38:N38,1))</f>
        <v>0</v>
      </c>
      <c r="P38" s="404"/>
      <c r="Q38" s="184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84" t="str">
        <f>L84</f>
        <v/>
      </c>
      <c r="AA38" s="184"/>
      <c r="AB38" s="184"/>
      <c r="AC38" s="62"/>
      <c r="AD38" s="34"/>
    </row>
    <row r="39" spans="1:31" ht="15.95" hidden="1" customHeight="1" x14ac:dyDescent="0.25">
      <c r="A39" s="30"/>
      <c r="B39" s="30"/>
      <c r="C39" s="25">
        <f t="shared" si="19"/>
        <v>0</v>
      </c>
      <c r="D39" s="25">
        <f t="shared" si="19"/>
        <v>0</v>
      </c>
      <c r="E39" s="184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0"/>
        <v>0</v>
      </c>
      <c r="P39" s="404"/>
      <c r="Q39" s="184" t="str">
        <f t="shared" ref="Q39:Q53" si="21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2">IF(AND(R39="NT",T39="NT",V39="NT"),O39,IF(O39&gt;LARGE(R39:W39,1),O39,LARGE(R39:W39,1)))</f>
        <v>0</v>
      </c>
      <c r="Y39" s="404"/>
      <c r="Z39" s="184" t="str">
        <f t="shared" ref="Z39:Z53" si="23">L85</f>
        <v/>
      </c>
      <c r="AA39" s="184"/>
      <c r="AB39" s="184"/>
      <c r="AC39" s="62"/>
      <c r="AD39" s="35"/>
    </row>
    <row r="40" spans="1:31" ht="15.95" hidden="1" customHeight="1" x14ac:dyDescent="0.25">
      <c r="A40" s="30"/>
      <c r="B40" s="30"/>
      <c r="C40" s="25">
        <f t="shared" si="19"/>
        <v>0</v>
      </c>
      <c r="D40" s="25">
        <f t="shared" si="19"/>
        <v>0</v>
      </c>
      <c r="E40" s="185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0"/>
        <v>0</v>
      </c>
      <c r="P40" s="404"/>
      <c r="Q40" s="184" t="str">
        <f t="shared" si="21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2"/>
        <v>0</v>
      </c>
      <c r="Y40" s="404"/>
      <c r="Z40" s="184" t="str">
        <f t="shared" si="23"/>
        <v/>
      </c>
      <c r="AA40" s="184"/>
      <c r="AB40" s="184"/>
      <c r="AC40" s="62"/>
    </row>
    <row r="41" spans="1:31" ht="15.95" hidden="1" customHeight="1" x14ac:dyDescent="0.25">
      <c r="A41" s="30"/>
      <c r="B41" s="30"/>
      <c r="C41" s="25">
        <f t="shared" si="19"/>
        <v>0</v>
      </c>
      <c r="D41" s="25">
        <f t="shared" si="19"/>
        <v>0</v>
      </c>
      <c r="E41" s="184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0"/>
        <v>0</v>
      </c>
      <c r="P41" s="404"/>
      <c r="Q41" s="184" t="str">
        <f t="shared" si="21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2"/>
        <v>0</v>
      </c>
      <c r="Y41" s="404"/>
      <c r="Z41" s="184" t="str">
        <f t="shared" si="23"/>
        <v/>
      </c>
      <c r="AA41" s="184"/>
      <c r="AB41" s="184"/>
      <c r="AC41" s="62"/>
    </row>
    <row r="42" spans="1:31" ht="15.95" hidden="1" customHeight="1" x14ac:dyDescent="0.25">
      <c r="A42" s="30"/>
      <c r="B42" s="30"/>
      <c r="C42" s="25">
        <f t="shared" si="19"/>
        <v>0</v>
      </c>
      <c r="D42" s="25">
        <f t="shared" si="19"/>
        <v>0</v>
      </c>
      <c r="E42" s="185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0"/>
        <v>0</v>
      </c>
      <c r="P42" s="404"/>
      <c r="Q42" s="184" t="str">
        <f t="shared" si="21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2"/>
        <v>0</v>
      </c>
      <c r="Y42" s="404"/>
      <c r="Z42" s="184" t="str">
        <f t="shared" si="23"/>
        <v/>
      </c>
      <c r="AA42" s="184"/>
      <c r="AB42" s="184"/>
      <c r="AC42" s="62"/>
    </row>
    <row r="43" spans="1:31" ht="15.95" hidden="1" customHeight="1" x14ac:dyDescent="0.25">
      <c r="A43" s="30"/>
      <c r="B43" s="30"/>
      <c r="C43" s="25">
        <f t="shared" si="19"/>
        <v>0</v>
      </c>
      <c r="D43" s="25">
        <f t="shared" si="19"/>
        <v>0</v>
      </c>
      <c r="E43" s="184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0"/>
        <v>0</v>
      </c>
      <c r="P43" s="404"/>
      <c r="Q43" s="184" t="str">
        <f t="shared" si="21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2"/>
        <v>0</v>
      </c>
      <c r="Y43" s="404"/>
      <c r="Z43" s="184" t="str">
        <f t="shared" si="23"/>
        <v/>
      </c>
      <c r="AA43" s="184"/>
      <c r="AB43" s="184"/>
      <c r="AC43" s="62"/>
    </row>
    <row r="44" spans="1:31" ht="15.95" hidden="1" customHeight="1" x14ac:dyDescent="0.25">
      <c r="A44" s="30"/>
      <c r="B44" s="30"/>
      <c r="C44" s="25">
        <f t="shared" si="19"/>
        <v>0</v>
      </c>
      <c r="D44" s="25">
        <f t="shared" si="19"/>
        <v>0</v>
      </c>
      <c r="E44" s="185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0"/>
        <v>0</v>
      </c>
      <c r="P44" s="404"/>
      <c r="Q44" s="184" t="str">
        <f t="shared" si="21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2"/>
        <v>0</v>
      </c>
      <c r="Y44" s="404"/>
      <c r="Z44" s="184" t="str">
        <f t="shared" si="23"/>
        <v/>
      </c>
      <c r="AA44" s="184"/>
      <c r="AB44" s="184"/>
      <c r="AC44" s="62"/>
    </row>
    <row r="45" spans="1:31" ht="15.95" hidden="1" customHeight="1" x14ac:dyDescent="0.25">
      <c r="A45" s="30"/>
      <c r="B45" s="30"/>
      <c r="C45" s="25" t="str">
        <f t="shared" si="19"/>
        <v/>
      </c>
      <c r="D45" s="25" t="str">
        <f t="shared" si="19"/>
        <v/>
      </c>
      <c r="E45" s="184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0"/>
        <v>0</v>
      </c>
      <c r="P45" s="404"/>
      <c r="Q45" s="184" t="str">
        <f t="shared" si="21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2"/>
        <v>0</v>
      </c>
      <c r="Y45" s="404"/>
      <c r="Z45" s="184" t="str">
        <f t="shared" si="23"/>
        <v/>
      </c>
      <c r="AA45" s="184" t="str">
        <f>IF(OR(Z45=0,Z45=""),"",IF(VLOOKUP(F45*11,$F$14:$Z$21,21,FALSE)=0,"A",IF(Z45&gt;(VLOOKUP(F45*11,$F$14:$Z$21,21,FALSE)),"B","A")))</f>
        <v/>
      </c>
      <c r="AB45" s="184" t="str">
        <f t="shared" ref="AB45:AB53" si="24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19"/>
        <v/>
      </c>
      <c r="D46" s="25" t="str">
        <f t="shared" si="19"/>
        <v/>
      </c>
      <c r="E46" s="185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0"/>
        <v>0</v>
      </c>
      <c r="P46" s="404"/>
      <c r="Q46" s="184" t="str">
        <f t="shared" si="21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2"/>
        <v>0</v>
      </c>
      <c r="Y46" s="404"/>
      <c r="Z46" s="184" t="str">
        <f t="shared" si="23"/>
        <v/>
      </c>
      <c r="AA46" s="184" t="str">
        <f t="shared" ref="AA46:AA53" si="25">IF(OR(Z46=0,Z46=""),"",IF(VLOOKUP(F46/11,$F$6:$Z$13,21,FALSE)=0,"A",IF(Z46&gt;VLOOKUP(F46/11,$F$6:$Z$13,21,FALSE),"B","A")))</f>
        <v/>
      </c>
      <c r="AB46" s="184" t="str">
        <f t="shared" si="24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19"/>
        <v/>
      </c>
      <c r="D47" s="25" t="str">
        <f t="shared" si="19"/>
        <v/>
      </c>
      <c r="E47" s="184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0"/>
        <v>0</v>
      </c>
      <c r="P47" s="404"/>
      <c r="Q47" s="184" t="str">
        <f t="shared" si="21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2"/>
        <v>0</v>
      </c>
      <c r="Y47" s="404"/>
      <c r="Z47" s="184" t="str">
        <f t="shared" si="23"/>
        <v/>
      </c>
      <c r="AA47" s="184" t="str">
        <f t="shared" si="25"/>
        <v/>
      </c>
      <c r="AB47" s="184" t="str">
        <f t="shared" si="24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19"/>
        <v/>
      </c>
      <c r="D48" s="25" t="str">
        <f t="shared" si="19"/>
        <v/>
      </c>
      <c r="E48" s="185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0"/>
        <v>0</v>
      </c>
      <c r="P48" s="404"/>
      <c r="Q48" s="184" t="str">
        <f t="shared" si="21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2"/>
        <v>0</v>
      </c>
      <c r="Y48" s="404"/>
      <c r="Z48" s="184" t="str">
        <f t="shared" si="23"/>
        <v/>
      </c>
      <c r="AA48" s="184" t="str">
        <f t="shared" si="25"/>
        <v/>
      </c>
      <c r="AB48" s="184" t="str">
        <f t="shared" si="24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9"/>
        <v/>
      </c>
      <c r="D49" s="25" t="str">
        <f t="shared" si="19"/>
        <v/>
      </c>
      <c r="E49" s="184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0"/>
        <v>0</v>
      </c>
      <c r="P49" s="404"/>
      <c r="Q49" s="184" t="str">
        <f t="shared" si="21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2"/>
        <v>0</v>
      </c>
      <c r="Y49" s="404"/>
      <c r="Z49" s="184" t="str">
        <f t="shared" si="23"/>
        <v/>
      </c>
      <c r="AA49" s="184" t="str">
        <f t="shared" si="25"/>
        <v/>
      </c>
      <c r="AB49" s="184" t="str">
        <f t="shared" si="24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9"/>
        <v/>
      </c>
      <c r="D50" s="25" t="str">
        <f t="shared" si="19"/>
        <v/>
      </c>
      <c r="E50" s="185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0"/>
        <v>0</v>
      </c>
      <c r="P50" s="404"/>
      <c r="Q50" s="184" t="str">
        <f t="shared" si="21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2"/>
        <v>0</v>
      </c>
      <c r="Y50" s="404"/>
      <c r="Z50" s="184" t="str">
        <f t="shared" si="23"/>
        <v/>
      </c>
      <c r="AA50" s="184" t="str">
        <f t="shared" si="25"/>
        <v/>
      </c>
      <c r="AB50" s="184" t="str">
        <f t="shared" si="24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9"/>
        <v/>
      </c>
      <c r="D51" s="25" t="str">
        <f t="shared" si="19"/>
        <v/>
      </c>
      <c r="E51" s="184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0"/>
        <v>0</v>
      </c>
      <c r="P51" s="404"/>
      <c r="Q51" s="184" t="str">
        <f t="shared" si="21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2"/>
        <v>0</v>
      </c>
      <c r="Y51" s="404"/>
      <c r="Z51" s="184" t="str">
        <f t="shared" si="23"/>
        <v/>
      </c>
      <c r="AA51" s="184" t="str">
        <f t="shared" si="25"/>
        <v/>
      </c>
      <c r="AB51" s="184" t="str">
        <f t="shared" si="24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9"/>
        <v/>
      </c>
      <c r="D52" s="25" t="str">
        <f t="shared" si="19"/>
        <v/>
      </c>
      <c r="E52" s="185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0"/>
        <v>0</v>
      </c>
      <c r="P52" s="404"/>
      <c r="Q52" s="184" t="str">
        <f t="shared" si="21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2"/>
        <v>0</v>
      </c>
      <c r="Y52" s="404"/>
      <c r="Z52" s="184" t="str">
        <f t="shared" si="23"/>
        <v/>
      </c>
      <c r="AA52" s="184" t="str">
        <f t="shared" si="25"/>
        <v/>
      </c>
      <c r="AB52" s="184" t="str">
        <f t="shared" si="24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9"/>
        <v/>
      </c>
      <c r="D53" s="25" t="str">
        <f t="shared" si="19"/>
        <v/>
      </c>
      <c r="E53" s="184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0"/>
        <v>0</v>
      </c>
      <c r="P53" s="404"/>
      <c r="Q53" s="184" t="str">
        <f t="shared" si="21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2"/>
        <v>0</v>
      </c>
      <c r="Y53" s="404"/>
      <c r="Z53" s="184" t="str">
        <f t="shared" si="23"/>
        <v/>
      </c>
      <c r="AA53" s="184" t="str">
        <f t="shared" si="25"/>
        <v/>
      </c>
      <c r="AB53" s="184" t="str">
        <f t="shared" si="24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84" t="s">
        <v>43</v>
      </c>
      <c r="F56" s="184" t="s">
        <v>44</v>
      </c>
      <c r="G56" s="184" t="s">
        <v>24</v>
      </c>
      <c r="H56" s="184" t="s">
        <v>25</v>
      </c>
      <c r="I56" s="418" t="s">
        <v>45</v>
      </c>
      <c r="J56" s="418"/>
      <c r="K56" s="185" t="s">
        <v>43</v>
      </c>
      <c r="L56" s="186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89"/>
      <c r="AB56" s="189"/>
      <c r="AC56" s="71"/>
    </row>
    <row r="57" spans="1:30" ht="15.95" hidden="1" customHeight="1" x14ac:dyDescent="0.25">
      <c r="C57" s="25">
        <v>17</v>
      </c>
      <c r="D57" s="17">
        <v>25</v>
      </c>
      <c r="E57" s="184">
        <v>17</v>
      </c>
      <c r="F57" s="184" t="str">
        <f>IF(ISERROR(VLOOKUP($C57,$L$68:$N$99,2,FALSE)=TRUE),"",VLOOKUP($C57,$L$68:$N$99,2,FALSE))</f>
        <v/>
      </c>
      <c r="G57" s="56" t="str">
        <f t="shared" ref="G57:G64" si="26">IF(ISERROR(VLOOKUP($F57,males_declared,2,FALSE))=TRUE,"",UPPER(VLOOKUP($F57,males_declared,2,FALSE)))</f>
        <v/>
      </c>
      <c r="H57" s="56" t="str">
        <f t="shared" ref="H57:H64" si="27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84">
        <v>25</v>
      </c>
      <c r="L57" s="184" t="str">
        <f>IF(ISERROR(VLOOKUP($D57,$L$68:$N$99,2,FALSE)=TRUE),"",VLOOKUP($D57,$L$68:$N$99,2,FALSE))</f>
        <v/>
      </c>
      <c r="M57" s="405" t="str">
        <f t="shared" ref="M57:M64" si="28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9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84">
        <v>18</v>
      </c>
      <c r="F58" s="184" t="str">
        <f t="shared" ref="F58:F64" si="30">IF(ISERROR(VLOOKUP($C58,$L$68:$N$99,2,FALSE)=TRUE),"",VLOOKUP($C58,$L$68:$N$99,2,FALSE))</f>
        <v/>
      </c>
      <c r="G58" s="56" t="str">
        <f t="shared" si="26"/>
        <v/>
      </c>
      <c r="H58" s="56" t="str">
        <f t="shared" si="27"/>
        <v/>
      </c>
      <c r="I58" s="402" t="str">
        <f t="shared" ref="I58:I64" si="31">IF(ISERROR(VLOOKUP($C58,$L$68:$N$99,3,FALSE)=TRUE),"",VLOOKUP($C58,$L$68:$N$99,3,FALSE))</f>
        <v/>
      </c>
      <c r="J58" s="404"/>
      <c r="K58" s="184">
        <v>26</v>
      </c>
      <c r="L58" s="184" t="str">
        <f t="shared" ref="L58:L64" si="32">IF(ISERROR(VLOOKUP($D58,$L$68:$N$99,2,FALSE)=TRUE),"",VLOOKUP($D58,$L$68:$N$99,2,FALSE))</f>
        <v/>
      </c>
      <c r="M58" s="405" t="str">
        <f t="shared" si="28"/>
        <v/>
      </c>
      <c r="N58" s="406"/>
      <c r="O58" s="406"/>
      <c r="P58" s="407"/>
      <c r="Q58" s="408" t="str">
        <f t="shared" si="29"/>
        <v/>
      </c>
      <c r="R58" s="409"/>
      <c r="S58" s="409"/>
      <c r="T58" s="410"/>
      <c r="U58" s="402" t="str">
        <f t="shared" ref="U58:U64" si="33">IF(ISERROR(VLOOKUP($D58,$L$68:$N$99,3,FALSE)=TRUE),"",VLOOKUP($D58,$L$68:$N$99,3,FALSE))</f>
        <v/>
      </c>
      <c r="V58" s="404"/>
      <c r="W58" s="41"/>
      <c r="X58" s="42"/>
      <c r="Y58" s="42"/>
      <c r="Z58" s="20"/>
      <c r="AA58" s="189"/>
      <c r="AB58" s="189"/>
      <c r="AC58" s="71"/>
    </row>
    <row r="59" spans="1:30" ht="15.95" hidden="1" customHeight="1" x14ac:dyDescent="0.25">
      <c r="C59" s="25">
        <v>19</v>
      </c>
      <c r="D59" s="17">
        <v>27</v>
      </c>
      <c r="E59" s="184">
        <v>19</v>
      </c>
      <c r="F59" s="184" t="str">
        <f t="shared" si="30"/>
        <v/>
      </c>
      <c r="G59" s="56" t="str">
        <f t="shared" si="26"/>
        <v/>
      </c>
      <c r="H59" s="56" t="str">
        <f t="shared" si="27"/>
        <v/>
      </c>
      <c r="I59" s="402" t="str">
        <f t="shared" si="31"/>
        <v/>
      </c>
      <c r="J59" s="404"/>
      <c r="K59" s="184">
        <v>27</v>
      </c>
      <c r="L59" s="184" t="str">
        <f t="shared" si="32"/>
        <v/>
      </c>
      <c r="M59" s="405" t="str">
        <f t="shared" si="28"/>
        <v/>
      </c>
      <c r="N59" s="406"/>
      <c r="O59" s="406"/>
      <c r="P59" s="407"/>
      <c r="Q59" s="408" t="str">
        <f t="shared" si="29"/>
        <v/>
      </c>
      <c r="R59" s="409"/>
      <c r="S59" s="409"/>
      <c r="T59" s="410"/>
      <c r="U59" s="402" t="str">
        <f t="shared" si="33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84">
        <v>20</v>
      </c>
      <c r="F60" s="184" t="str">
        <f t="shared" si="30"/>
        <v/>
      </c>
      <c r="G60" s="56" t="str">
        <f t="shared" si="26"/>
        <v/>
      </c>
      <c r="H60" s="56" t="str">
        <f t="shared" si="27"/>
        <v/>
      </c>
      <c r="I60" s="402" t="str">
        <f t="shared" si="31"/>
        <v/>
      </c>
      <c r="J60" s="404"/>
      <c r="K60" s="184">
        <v>28</v>
      </c>
      <c r="L60" s="184" t="str">
        <f t="shared" si="32"/>
        <v/>
      </c>
      <c r="M60" s="405" t="str">
        <f t="shared" si="28"/>
        <v/>
      </c>
      <c r="N60" s="406"/>
      <c r="O60" s="406"/>
      <c r="P60" s="407"/>
      <c r="Q60" s="408" t="str">
        <f t="shared" si="29"/>
        <v/>
      </c>
      <c r="R60" s="409"/>
      <c r="S60" s="409"/>
      <c r="T60" s="410"/>
      <c r="U60" s="402" t="str">
        <f t="shared" si="33"/>
        <v/>
      </c>
      <c r="V60" s="404"/>
      <c r="W60" s="41"/>
      <c r="X60" s="42"/>
      <c r="Y60" s="42"/>
      <c r="Z60" s="20"/>
      <c r="AA60" s="189"/>
      <c r="AB60" s="189"/>
      <c r="AC60" s="71"/>
    </row>
    <row r="61" spans="1:30" ht="15.95" hidden="1" customHeight="1" x14ac:dyDescent="0.25">
      <c r="C61" s="25">
        <v>21</v>
      </c>
      <c r="D61" s="17">
        <v>29</v>
      </c>
      <c r="E61" s="184">
        <v>21</v>
      </c>
      <c r="F61" s="184" t="str">
        <f t="shared" si="30"/>
        <v/>
      </c>
      <c r="G61" s="56" t="str">
        <f t="shared" si="26"/>
        <v/>
      </c>
      <c r="H61" s="56" t="str">
        <f t="shared" si="27"/>
        <v/>
      </c>
      <c r="I61" s="402" t="str">
        <f t="shared" si="31"/>
        <v/>
      </c>
      <c r="J61" s="404"/>
      <c r="K61" s="184">
        <v>29</v>
      </c>
      <c r="L61" s="184" t="str">
        <f t="shared" si="32"/>
        <v/>
      </c>
      <c r="M61" s="405" t="str">
        <f t="shared" si="28"/>
        <v/>
      </c>
      <c r="N61" s="406"/>
      <c r="O61" s="406"/>
      <c r="P61" s="407"/>
      <c r="Q61" s="408" t="str">
        <f t="shared" si="29"/>
        <v/>
      </c>
      <c r="R61" s="409"/>
      <c r="S61" s="409"/>
      <c r="T61" s="410"/>
      <c r="U61" s="402" t="str">
        <f t="shared" si="33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84">
        <v>22</v>
      </c>
      <c r="F62" s="184" t="str">
        <f t="shared" si="30"/>
        <v/>
      </c>
      <c r="G62" s="56" t="str">
        <f t="shared" si="26"/>
        <v/>
      </c>
      <c r="H62" s="56" t="str">
        <f t="shared" si="27"/>
        <v/>
      </c>
      <c r="I62" s="402" t="str">
        <f t="shared" si="31"/>
        <v/>
      </c>
      <c r="J62" s="404"/>
      <c r="K62" s="184">
        <v>30</v>
      </c>
      <c r="L62" s="184" t="str">
        <f t="shared" si="32"/>
        <v/>
      </c>
      <c r="M62" s="405" t="str">
        <f t="shared" si="28"/>
        <v/>
      </c>
      <c r="N62" s="406"/>
      <c r="O62" s="406"/>
      <c r="P62" s="407"/>
      <c r="Q62" s="408" t="str">
        <f t="shared" si="29"/>
        <v/>
      </c>
      <c r="R62" s="409"/>
      <c r="S62" s="409"/>
      <c r="T62" s="410"/>
      <c r="U62" s="402" t="str">
        <f t="shared" si="33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84">
        <v>23</v>
      </c>
      <c r="F63" s="184" t="str">
        <f t="shared" si="30"/>
        <v/>
      </c>
      <c r="G63" s="56" t="str">
        <f t="shared" si="26"/>
        <v/>
      </c>
      <c r="H63" s="56" t="str">
        <f t="shared" si="27"/>
        <v/>
      </c>
      <c r="I63" s="402" t="str">
        <f t="shared" si="31"/>
        <v/>
      </c>
      <c r="J63" s="404"/>
      <c r="K63" s="184">
        <v>31</v>
      </c>
      <c r="L63" s="184" t="str">
        <f t="shared" si="32"/>
        <v/>
      </c>
      <c r="M63" s="405" t="str">
        <f t="shared" si="28"/>
        <v/>
      </c>
      <c r="N63" s="406"/>
      <c r="O63" s="406"/>
      <c r="P63" s="407"/>
      <c r="Q63" s="408" t="str">
        <f t="shared" si="29"/>
        <v/>
      </c>
      <c r="R63" s="409"/>
      <c r="S63" s="409"/>
      <c r="T63" s="410"/>
      <c r="U63" s="402" t="str">
        <f t="shared" si="33"/>
        <v/>
      </c>
      <c r="V63" s="404"/>
      <c r="W63" s="41"/>
      <c r="X63" s="42"/>
      <c r="Y63" s="42"/>
      <c r="Z63" s="20"/>
      <c r="AA63" s="189"/>
      <c r="AB63" s="189"/>
      <c r="AC63" s="71"/>
    </row>
    <row r="64" spans="1:30" ht="15.95" hidden="1" customHeight="1" x14ac:dyDescent="0.25">
      <c r="C64" s="25">
        <v>24</v>
      </c>
      <c r="D64" s="17">
        <v>32</v>
      </c>
      <c r="E64" s="184">
        <v>24</v>
      </c>
      <c r="F64" s="184" t="str">
        <f t="shared" si="30"/>
        <v/>
      </c>
      <c r="G64" s="56" t="str">
        <f t="shared" si="26"/>
        <v/>
      </c>
      <c r="H64" s="56" t="str">
        <f t="shared" si="27"/>
        <v/>
      </c>
      <c r="I64" s="402" t="str">
        <f t="shared" si="31"/>
        <v/>
      </c>
      <c r="J64" s="404"/>
      <c r="K64" s="184">
        <v>32</v>
      </c>
      <c r="L64" s="184" t="str">
        <f t="shared" si="32"/>
        <v/>
      </c>
      <c r="M64" s="405" t="str">
        <f t="shared" si="28"/>
        <v/>
      </c>
      <c r="N64" s="406"/>
      <c r="O64" s="406"/>
      <c r="P64" s="407"/>
      <c r="Q64" s="408" t="str">
        <f t="shared" si="29"/>
        <v/>
      </c>
      <c r="R64" s="409"/>
      <c r="S64" s="409"/>
      <c r="T64" s="410"/>
      <c r="U64" s="402" t="str">
        <f t="shared" si="33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4">L68</f>
        <v>5</v>
      </c>
      <c r="F68" s="47">
        <f t="shared" ref="F68:H83" si="35">F6</f>
        <v>147</v>
      </c>
      <c r="G68" s="48" t="str">
        <f t="shared" si="35"/>
        <v>Kristian BROWN</v>
      </c>
      <c r="H68" s="48" t="str">
        <f t="shared" si="35"/>
        <v>Basildon</v>
      </c>
      <c r="I68" s="47">
        <f>O6</f>
        <v>6</v>
      </c>
      <c r="J68" s="47">
        <f>IF(OR(I68=0,I68=""),"",RANK(I68,$I$68:$I$99))</f>
        <v>4</v>
      </c>
      <c r="K68" s="47">
        <f t="shared" ref="K68:K83" si="36">X6</f>
        <v>6.04</v>
      </c>
      <c r="L68" s="47">
        <f t="shared" ref="L68:L99" si="37">IF(OR(K68=0,K68=""),"",RANK(K68,$K$68:$K$99))</f>
        <v>5</v>
      </c>
      <c r="M68" s="47">
        <f t="shared" ref="M68:M99" si="38">F68</f>
        <v>147</v>
      </c>
      <c r="N68" s="47">
        <f t="shared" ref="N68:N99" si="39">K68</f>
        <v>6.04</v>
      </c>
    </row>
    <row r="69" spans="3:14" hidden="1" x14ac:dyDescent="0.25">
      <c r="C69" s="22"/>
      <c r="D69" s="22"/>
      <c r="E69" s="47">
        <f t="shared" si="34"/>
        <v>1</v>
      </c>
      <c r="F69" s="47">
        <f t="shared" si="35"/>
        <v>144</v>
      </c>
      <c r="G69" s="48" t="str">
        <f t="shared" si="35"/>
        <v>John MOZOBO</v>
      </c>
      <c r="H69" s="48" t="str">
        <f t="shared" si="35"/>
        <v>Bedford &amp; County AC</v>
      </c>
      <c r="I69" s="47" t="str">
        <f t="shared" ref="I69:I83" si="40">O7</f>
        <v>X</v>
      </c>
      <c r="J69" s="47" t="e">
        <f t="shared" ref="J69:J99" si="41">IF(OR(I69=0,I69=""),"",RANK(I69,$I$68:$I$99))</f>
        <v>#VALUE!</v>
      </c>
      <c r="K69" s="47">
        <f t="shared" si="36"/>
        <v>6.8</v>
      </c>
      <c r="L69" s="47">
        <f t="shared" si="37"/>
        <v>1</v>
      </c>
      <c r="M69" s="47">
        <f t="shared" si="38"/>
        <v>144</v>
      </c>
      <c r="N69" s="47">
        <f t="shared" si="39"/>
        <v>6.8</v>
      </c>
    </row>
    <row r="70" spans="3:14" hidden="1" x14ac:dyDescent="0.25">
      <c r="C70" s="22"/>
      <c r="D70" s="22"/>
      <c r="E70" s="47" t="e">
        <f t="shared" si="34"/>
        <v>#VALUE!</v>
      </c>
      <c r="F70" s="47">
        <f t="shared" si="35"/>
        <v>150</v>
      </c>
      <c r="G70" s="48" t="str">
        <f t="shared" si="35"/>
        <v xml:space="preserve">Peter KIRABO  </v>
      </c>
      <c r="H70" s="48" t="str">
        <f t="shared" si="35"/>
        <v>WG&amp;EL</v>
      </c>
      <c r="I70" s="47" t="str">
        <f t="shared" si="40"/>
        <v>X</v>
      </c>
      <c r="J70" s="47" t="e">
        <f t="shared" si="41"/>
        <v>#VALUE!</v>
      </c>
      <c r="K70" s="47" t="str">
        <f t="shared" si="36"/>
        <v>NM</v>
      </c>
      <c r="L70" s="47" t="e">
        <f t="shared" si="37"/>
        <v>#VALUE!</v>
      </c>
      <c r="M70" s="47">
        <f t="shared" si="38"/>
        <v>150</v>
      </c>
      <c r="N70" s="47" t="str">
        <f t="shared" si="39"/>
        <v>NM</v>
      </c>
    </row>
    <row r="71" spans="3:14" hidden="1" x14ac:dyDescent="0.25">
      <c r="C71" s="22"/>
      <c r="D71" s="22"/>
      <c r="E71" s="47">
        <f t="shared" si="34"/>
        <v>2</v>
      </c>
      <c r="F71" s="47">
        <f t="shared" si="35"/>
        <v>148</v>
      </c>
      <c r="G71" s="48" t="str">
        <f t="shared" si="35"/>
        <v>Daniel LAMB</v>
      </c>
      <c r="H71" s="48" t="str">
        <f t="shared" si="35"/>
        <v>St Helens Sutton</v>
      </c>
      <c r="I71" s="47">
        <f t="shared" si="40"/>
        <v>6.34</v>
      </c>
      <c r="J71" s="47">
        <f t="shared" si="41"/>
        <v>1</v>
      </c>
      <c r="K71" s="47">
        <f t="shared" si="36"/>
        <v>6.34</v>
      </c>
      <c r="L71" s="47">
        <f t="shared" si="37"/>
        <v>2</v>
      </c>
      <c r="M71" s="47">
        <f t="shared" si="38"/>
        <v>148</v>
      </c>
      <c r="N71" s="47">
        <f t="shared" si="39"/>
        <v>6.34</v>
      </c>
    </row>
    <row r="72" spans="3:14" hidden="1" x14ac:dyDescent="0.25">
      <c r="C72" s="22"/>
      <c r="D72" s="22"/>
      <c r="E72" s="47">
        <f t="shared" si="34"/>
        <v>4</v>
      </c>
      <c r="F72" s="47">
        <f t="shared" si="35"/>
        <v>151</v>
      </c>
      <c r="G72" s="48" t="str">
        <f t="shared" si="35"/>
        <v>Alfie BUGG</v>
      </c>
      <c r="H72" s="48" t="str">
        <f t="shared" si="35"/>
        <v>City of York Athletics</v>
      </c>
      <c r="I72" s="47">
        <f t="shared" si="40"/>
        <v>6.12</v>
      </c>
      <c r="J72" s="47">
        <f t="shared" si="41"/>
        <v>3</v>
      </c>
      <c r="K72" s="47">
        <f t="shared" si="36"/>
        <v>6.15</v>
      </c>
      <c r="L72" s="47">
        <f t="shared" si="37"/>
        <v>4</v>
      </c>
      <c r="M72" s="47">
        <f t="shared" si="38"/>
        <v>151</v>
      </c>
      <c r="N72" s="47">
        <f t="shared" si="39"/>
        <v>6.15</v>
      </c>
    </row>
    <row r="73" spans="3:14" hidden="1" x14ac:dyDescent="0.25">
      <c r="C73" s="22"/>
      <c r="D73" s="22"/>
      <c r="E73" s="47">
        <f t="shared" si="34"/>
        <v>3</v>
      </c>
      <c r="F73" s="47">
        <f t="shared" si="35"/>
        <v>145</v>
      </c>
      <c r="G73" s="48" t="str">
        <f t="shared" si="35"/>
        <v>Idan GAL-SHOHET</v>
      </c>
      <c r="H73" s="48" t="str">
        <f t="shared" si="35"/>
        <v>Highgate Harriers</v>
      </c>
      <c r="I73" s="47">
        <f t="shared" si="40"/>
        <v>6.19</v>
      </c>
      <c r="J73" s="47">
        <f t="shared" si="41"/>
        <v>2</v>
      </c>
      <c r="K73" s="47">
        <f t="shared" si="36"/>
        <v>6.19</v>
      </c>
      <c r="L73" s="47">
        <f t="shared" si="37"/>
        <v>3</v>
      </c>
      <c r="M73" s="47">
        <f t="shared" si="38"/>
        <v>145</v>
      </c>
      <c r="N73" s="47">
        <f t="shared" si="39"/>
        <v>6.19</v>
      </c>
    </row>
    <row r="74" spans="3:14" hidden="1" x14ac:dyDescent="0.25">
      <c r="C74" s="22"/>
      <c r="D74" s="22"/>
      <c r="E74" s="47" t="str">
        <f t="shared" si="34"/>
        <v/>
      </c>
      <c r="F74" s="47">
        <f t="shared" si="35"/>
        <v>0</v>
      </c>
      <c r="G74" s="48" t="str">
        <f t="shared" si="35"/>
        <v/>
      </c>
      <c r="H74" s="48" t="str">
        <f t="shared" si="35"/>
        <v/>
      </c>
      <c r="I74" s="47">
        <f t="shared" si="40"/>
        <v>0</v>
      </c>
      <c r="J74" s="47" t="str">
        <f t="shared" si="41"/>
        <v/>
      </c>
      <c r="K74" s="47">
        <f t="shared" si="36"/>
        <v>0</v>
      </c>
      <c r="L74" s="47" t="str">
        <f t="shared" si="37"/>
        <v/>
      </c>
      <c r="M74" s="47">
        <f t="shared" si="38"/>
        <v>0</v>
      </c>
      <c r="N74" s="47">
        <f t="shared" si="39"/>
        <v>0</v>
      </c>
    </row>
    <row r="75" spans="3:14" hidden="1" x14ac:dyDescent="0.25">
      <c r="C75" s="22"/>
      <c r="D75" s="22"/>
      <c r="E75" s="47" t="str">
        <f t="shared" si="34"/>
        <v/>
      </c>
      <c r="F75" s="47">
        <f t="shared" si="35"/>
        <v>0</v>
      </c>
      <c r="G75" s="48" t="str">
        <f t="shared" si="35"/>
        <v/>
      </c>
      <c r="H75" s="48" t="str">
        <f t="shared" si="35"/>
        <v/>
      </c>
      <c r="I75" s="47">
        <f t="shared" si="40"/>
        <v>0</v>
      </c>
      <c r="J75" s="47" t="str">
        <f t="shared" si="41"/>
        <v/>
      </c>
      <c r="K75" s="47">
        <f t="shared" si="36"/>
        <v>0</v>
      </c>
      <c r="L75" s="47" t="str">
        <f t="shared" si="37"/>
        <v/>
      </c>
      <c r="M75" s="47">
        <f t="shared" si="38"/>
        <v>0</v>
      </c>
      <c r="N75" s="47">
        <f t="shared" si="39"/>
        <v>0</v>
      </c>
    </row>
    <row r="76" spans="3:14" hidden="1" x14ac:dyDescent="0.25">
      <c r="C76" s="22"/>
      <c r="D76" s="22"/>
      <c r="E76" s="47" t="str">
        <f t="shared" si="34"/>
        <v/>
      </c>
      <c r="F76" s="47">
        <f t="shared" si="35"/>
        <v>0</v>
      </c>
      <c r="G76" s="48" t="str">
        <f t="shared" si="35"/>
        <v/>
      </c>
      <c r="H76" s="48" t="str">
        <f t="shared" si="35"/>
        <v/>
      </c>
      <c r="I76" s="47">
        <f t="shared" si="40"/>
        <v>0</v>
      </c>
      <c r="J76" s="47" t="str">
        <f t="shared" si="41"/>
        <v/>
      </c>
      <c r="K76" s="47">
        <f t="shared" si="36"/>
        <v>0</v>
      </c>
      <c r="L76" s="47" t="str">
        <f t="shared" si="37"/>
        <v/>
      </c>
      <c r="M76" s="47">
        <f t="shared" si="38"/>
        <v>0</v>
      </c>
      <c r="N76" s="47">
        <f t="shared" si="39"/>
        <v>0</v>
      </c>
    </row>
    <row r="77" spans="3:14" hidden="1" x14ac:dyDescent="0.25">
      <c r="C77" s="22"/>
      <c r="D77" s="22"/>
      <c r="E77" s="47" t="str">
        <f t="shared" si="34"/>
        <v/>
      </c>
      <c r="F77" s="47">
        <f t="shared" si="35"/>
        <v>0</v>
      </c>
      <c r="G77" s="48" t="str">
        <f t="shared" si="35"/>
        <v/>
      </c>
      <c r="H77" s="48" t="str">
        <f t="shared" si="35"/>
        <v/>
      </c>
      <c r="I77" s="47">
        <f t="shared" si="40"/>
        <v>0</v>
      </c>
      <c r="J77" s="47" t="str">
        <f t="shared" si="41"/>
        <v/>
      </c>
      <c r="K77" s="47">
        <f t="shared" si="36"/>
        <v>0</v>
      </c>
      <c r="L77" s="47" t="str">
        <f t="shared" si="37"/>
        <v/>
      </c>
      <c r="M77" s="47">
        <f t="shared" si="38"/>
        <v>0</v>
      </c>
      <c r="N77" s="47">
        <f t="shared" si="39"/>
        <v>0</v>
      </c>
    </row>
    <row r="78" spans="3:14" hidden="1" x14ac:dyDescent="0.25">
      <c r="C78" s="22"/>
      <c r="D78" s="22"/>
      <c r="E78" s="47" t="str">
        <f t="shared" si="34"/>
        <v/>
      </c>
      <c r="F78" s="47">
        <f t="shared" si="35"/>
        <v>0</v>
      </c>
      <c r="G78" s="48" t="str">
        <f t="shared" si="35"/>
        <v/>
      </c>
      <c r="H78" s="48" t="str">
        <f t="shared" si="35"/>
        <v/>
      </c>
      <c r="I78" s="47">
        <f t="shared" si="40"/>
        <v>0</v>
      </c>
      <c r="J78" s="47" t="str">
        <f t="shared" si="41"/>
        <v/>
      </c>
      <c r="K78" s="47">
        <f t="shared" si="36"/>
        <v>0</v>
      </c>
      <c r="L78" s="47" t="str">
        <f t="shared" si="37"/>
        <v/>
      </c>
      <c r="M78" s="47">
        <f t="shared" si="38"/>
        <v>0</v>
      </c>
      <c r="N78" s="47">
        <f t="shared" si="39"/>
        <v>0</v>
      </c>
    </row>
    <row r="79" spans="3:14" hidden="1" x14ac:dyDescent="0.25">
      <c r="C79" s="22"/>
      <c r="D79" s="22"/>
      <c r="E79" s="47" t="str">
        <f t="shared" si="34"/>
        <v/>
      </c>
      <c r="F79" s="47">
        <f t="shared" si="35"/>
        <v>0</v>
      </c>
      <c r="G79" s="48" t="str">
        <f t="shared" si="35"/>
        <v/>
      </c>
      <c r="H79" s="48" t="str">
        <f t="shared" si="35"/>
        <v/>
      </c>
      <c r="I79" s="47">
        <f t="shared" si="40"/>
        <v>0</v>
      </c>
      <c r="J79" s="47" t="str">
        <f t="shared" si="41"/>
        <v/>
      </c>
      <c r="K79" s="47">
        <f t="shared" si="36"/>
        <v>0</v>
      </c>
      <c r="L79" s="47" t="str">
        <f t="shared" si="37"/>
        <v/>
      </c>
      <c r="M79" s="47">
        <f t="shared" si="38"/>
        <v>0</v>
      </c>
      <c r="N79" s="47">
        <f t="shared" si="39"/>
        <v>0</v>
      </c>
    </row>
    <row r="80" spans="3:14" hidden="1" x14ac:dyDescent="0.25">
      <c r="C80" s="22"/>
      <c r="D80" s="22"/>
      <c r="E80" s="47" t="str">
        <f t="shared" si="34"/>
        <v/>
      </c>
      <c r="F80" s="47">
        <f t="shared" si="35"/>
        <v>0</v>
      </c>
      <c r="G80" s="48" t="str">
        <f t="shared" si="35"/>
        <v/>
      </c>
      <c r="H80" s="48" t="str">
        <f t="shared" si="35"/>
        <v/>
      </c>
      <c r="I80" s="47">
        <f t="shared" si="40"/>
        <v>0</v>
      </c>
      <c r="J80" s="47" t="str">
        <f t="shared" si="41"/>
        <v/>
      </c>
      <c r="K80" s="47">
        <f t="shared" si="36"/>
        <v>0</v>
      </c>
      <c r="L80" s="47" t="str">
        <f t="shared" si="37"/>
        <v/>
      </c>
      <c r="M80" s="47">
        <f t="shared" si="38"/>
        <v>0</v>
      </c>
      <c r="N80" s="47">
        <f t="shared" si="39"/>
        <v>0</v>
      </c>
    </row>
    <row r="81" spans="5:45" s="22" customFormat="1" hidden="1" x14ac:dyDescent="0.25">
      <c r="E81" s="47" t="str">
        <f t="shared" si="34"/>
        <v/>
      </c>
      <c r="F81" s="47">
        <f t="shared" si="35"/>
        <v>0</v>
      </c>
      <c r="G81" s="48" t="str">
        <f t="shared" si="35"/>
        <v/>
      </c>
      <c r="H81" s="48" t="str">
        <f t="shared" si="35"/>
        <v/>
      </c>
      <c r="I81" s="47">
        <f t="shared" si="40"/>
        <v>0</v>
      </c>
      <c r="J81" s="47" t="str">
        <f t="shared" si="41"/>
        <v/>
      </c>
      <c r="K81" s="47">
        <f t="shared" si="36"/>
        <v>0</v>
      </c>
      <c r="L81" s="47" t="str">
        <f t="shared" si="37"/>
        <v/>
      </c>
      <c r="M81" s="47">
        <f t="shared" si="38"/>
        <v>0</v>
      </c>
      <c r="N81" s="47">
        <f t="shared" si="39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4"/>
        <v/>
      </c>
      <c r="F82" s="47">
        <f t="shared" si="35"/>
        <v>0</v>
      </c>
      <c r="G82" s="48" t="str">
        <f t="shared" si="35"/>
        <v/>
      </c>
      <c r="H82" s="48" t="str">
        <f t="shared" si="35"/>
        <v/>
      </c>
      <c r="I82" s="47">
        <f t="shared" si="40"/>
        <v>0</v>
      </c>
      <c r="J82" s="47" t="str">
        <f t="shared" si="41"/>
        <v/>
      </c>
      <c r="K82" s="47">
        <f t="shared" si="36"/>
        <v>0</v>
      </c>
      <c r="L82" s="47" t="str">
        <f t="shared" si="37"/>
        <v/>
      </c>
      <c r="M82" s="47">
        <f t="shared" si="38"/>
        <v>0</v>
      </c>
      <c r="N82" s="47">
        <f t="shared" si="39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4"/>
        <v/>
      </c>
      <c r="F83" s="47">
        <f t="shared" si="35"/>
        <v>0</v>
      </c>
      <c r="G83" s="48" t="str">
        <f t="shared" si="35"/>
        <v/>
      </c>
      <c r="H83" s="48" t="str">
        <f t="shared" si="35"/>
        <v/>
      </c>
      <c r="I83" s="47">
        <f t="shared" si="40"/>
        <v>0</v>
      </c>
      <c r="J83" s="47" t="str">
        <f t="shared" si="41"/>
        <v/>
      </c>
      <c r="K83" s="47">
        <f t="shared" si="36"/>
        <v>0</v>
      </c>
      <c r="L83" s="47" t="str">
        <f t="shared" si="37"/>
        <v/>
      </c>
      <c r="M83" s="47">
        <f t="shared" si="38"/>
        <v>0</v>
      </c>
      <c r="N83" s="47">
        <f t="shared" si="39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4"/>
        <v/>
      </c>
      <c r="F84" s="50">
        <f t="shared" ref="F84:H99" si="42">F38</f>
        <v>0</v>
      </c>
      <c r="G84" s="49" t="str">
        <f t="shared" si="42"/>
        <v/>
      </c>
      <c r="H84" s="49" t="str">
        <f t="shared" si="42"/>
        <v/>
      </c>
      <c r="I84" s="50">
        <f>O38</f>
        <v>0</v>
      </c>
      <c r="J84" s="50" t="str">
        <f t="shared" si="41"/>
        <v/>
      </c>
      <c r="K84" s="50">
        <f>X38</f>
        <v>0</v>
      </c>
      <c r="L84" s="50" t="str">
        <f t="shared" si="37"/>
        <v/>
      </c>
      <c r="M84" s="50">
        <f t="shared" si="38"/>
        <v>0</v>
      </c>
      <c r="N84" s="50">
        <f t="shared" si="39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4"/>
        <v/>
      </c>
      <c r="F85" s="50">
        <f t="shared" si="42"/>
        <v>0</v>
      </c>
      <c r="G85" s="49" t="str">
        <f t="shared" si="42"/>
        <v/>
      </c>
      <c r="H85" s="49" t="str">
        <f t="shared" si="42"/>
        <v/>
      </c>
      <c r="I85" s="50">
        <f t="shared" ref="I85:I99" si="43">O39</f>
        <v>0</v>
      </c>
      <c r="J85" s="50" t="str">
        <f t="shared" si="41"/>
        <v/>
      </c>
      <c r="K85" s="50">
        <f t="shared" ref="K85:K99" si="44">X39</f>
        <v>0</v>
      </c>
      <c r="L85" s="50" t="str">
        <f t="shared" si="37"/>
        <v/>
      </c>
      <c r="M85" s="50">
        <f t="shared" si="38"/>
        <v>0</v>
      </c>
      <c r="N85" s="50">
        <f t="shared" si="39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4"/>
        <v/>
      </c>
      <c r="F86" s="50">
        <f t="shared" si="42"/>
        <v>0</v>
      </c>
      <c r="G86" s="49" t="str">
        <f t="shared" si="42"/>
        <v/>
      </c>
      <c r="H86" s="49" t="str">
        <f t="shared" si="42"/>
        <v/>
      </c>
      <c r="I86" s="50">
        <f t="shared" si="43"/>
        <v>0</v>
      </c>
      <c r="J86" s="50" t="str">
        <f t="shared" si="41"/>
        <v/>
      </c>
      <c r="K86" s="50">
        <f t="shared" si="44"/>
        <v>0</v>
      </c>
      <c r="L86" s="50" t="str">
        <f t="shared" si="37"/>
        <v/>
      </c>
      <c r="M86" s="50">
        <f t="shared" si="38"/>
        <v>0</v>
      </c>
      <c r="N86" s="50">
        <f t="shared" si="39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4"/>
        <v/>
      </c>
      <c r="F87" s="50">
        <f t="shared" si="42"/>
        <v>0</v>
      </c>
      <c r="G87" s="49" t="str">
        <f t="shared" si="42"/>
        <v/>
      </c>
      <c r="H87" s="49" t="str">
        <f t="shared" si="42"/>
        <v/>
      </c>
      <c r="I87" s="50">
        <f t="shared" si="43"/>
        <v>0</v>
      </c>
      <c r="J87" s="50" t="str">
        <f t="shared" si="41"/>
        <v/>
      </c>
      <c r="K87" s="50">
        <f t="shared" si="44"/>
        <v>0</v>
      </c>
      <c r="L87" s="50" t="str">
        <f t="shared" si="37"/>
        <v/>
      </c>
      <c r="M87" s="50">
        <f t="shared" si="38"/>
        <v>0</v>
      </c>
      <c r="N87" s="50">
        <f t="shared" si="39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4"/>
        <v/>
      </c>
      <c r="F88" s="50">
        <f t="shared" si="42"/>
        <v>0</v>
      </c>
      <c r="G88" s="49" t="str">
        <f t="shared" si="42"/>
        <v/>
      </c>
      <c r="H88" s="49" t="str">
        <f t="shared" si="42"/>
        <v/>
      </c>
      <c r="I88" s="50">
        <f t="shared" si="43"/>
        <v>0</v>
      </c>
      <c r="J88" s="50" t="str">
        <f t="shared" si="41"/>
        <v/>
      </c>
      <c r="K88" s="50">
        <f t="shared" si="44"/>
        <v>0</v>
      </c>
      <c r="L88" s="50" t="str">
        <f t="shared" si="37"/>
        <v/>
      </c>
      <c r="M88" s="50">
        <f t="shared" si="38"/>
        <v>0</v>
      </c>
      <c r="N88" s="50">
        <f t="shared" si="39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4"/>
        <v/>
      </c>
      <c r="F89" s="50">
        <f t="shared" si="42"/>
        <v>0</v>
      </c>
      <c r="G89" s="49" t="str">
        <f t="shared" si="42"/>
        <v/>
      </c>
      <c r="H89" s="49" t="str">
        <f t="shared" si="42"/>
        <v/>
      </c>
      <c r="I89" s="50">
        <f t="shared" si="43"/>
        <v>0</v>
      </c>
      <c r="J89" s="50" t="str">
        <f t="shared" si="41"/>
        <v/>
      </c>
      <c r="K89" s="50">
        <f t="shared" si="44"/>
        <v>0</v>
      </c>
      <c r="L89" s="50" t="str">
        <f t="shared" si="37"/>
        <v/>
      </c>
      <c r="M89" s="50">
        <f t="shared" si="38"/>
        <v>0</v>
      </c>
      <c r="N89" s="50">
        <f t="shared" si="39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4"/>
        <v/>
      </c>
      <c r="F90" s="50">
        <f t="shared" si="42"/>
        <v>0</v>
      </c>
      <c r="G90" s="49" t="str">
        <f t="shared" si="42"/>
        <v/>
      </c>
      <c r="H90" s="49" t="str">
        <f t="shared" si="42"/>
        <v/>
      </c>
      <c r="I90" s="50">
        <f t="shared" si="43"/>
        <v>0</v>
      </c>
      <c r="J90" s="50" t="str">
        <f t="shared" si="41"/>
        <v/>
      </c>
      <c r="K90" s="50">
        <f t="shared" si="44"/>
        <v>0</v>
      </c>
      <c r="L90" s="50" t="str">
        <f t="shared" si="37"/>
        <v/>
      </c>
      <c r="M90" s="50">
        <f t="shared" si="38"/>
        <v>0</v>
      </c>
      <c r="N90" s="50">
        <f t="shared" si="39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4"/>
        <v/>
      </c>
      <c r="F91" s="50" t="str">
        <f t="shared" si="42"/>
        <v/>
      </c>
      <c r="G91" s="49" t="str">
        <f t="shared" si="42"/>
        <v/>
      </c>
      <c r="H91" s="49" t="str">
        <f t="shared" si="42"/>
        <v/>
      </c>
      <c r="I91" s="50">
        <f t="shared" si="43"/>
        <v>0</v>
      </c>
      <c r="J91" s="50" t="str">
        <f t="shared" si="41"/>
        <v/>
      </c>
      <c r="K91" s="50">
        <f t="shared" si="44"/>
        <v>0</v>
      </c>
      <c r="L91" s="50" t="str">
        <f t="shared" si="37"/>
        <v/>
      </c>
      <c r="M91" s="50" t="str">
        <f t="shared" si="38"/>
        <v/>
      </c>
      <c r="N91" s="50">
        <f t="shared" si="39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4"/>
        <v/>
      </c>
      <c r="F92" s="50" t="str">
        <f t="shared" si="42"/>
        <v/>
      </c>
      <c r="G92" s="49" t="str">
        <f t="shared" si="42"/>
        <v/>
      </c>
      <c r="H92" s="49" t="str">
        <f t="shared" si="42"/>
        <v/>
      </c>
      <c r="I92" s="50">
        <f t="shared" si="43"/>
        <v>0</v>
      </c>
      <c r="J92" s="50" t="str">
        <f t="shared" si="41"/>
        <v/>
      </c>
      <c r="K92" s="50">
        <f t="shared" si="44"/>
        <v>0</v>
      </c>
      <c r="L92" s="50" t="str">
        <f t="shared" si="37"/>
        <v/>
      </c>
      <c r="M92" s="50" t="str">
        <f t="shared" si="38"/>
        <v/>
      </c>
      <c r="N92" s="50">
        <f t="shared" si="39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4"/>
        <v/>
      </c>
      <c r="F93" s="50" t="str">
        <f t="shared" si="42"/>
        <v/>
      </c>
      <c r="G93" s="49" t="str">
        <f t="shared" si="42"/>
        <v/>
      </c>
      <c r="H93" s="49" t="str">
        <f t="shared" si="42"/>
        <v/>
      </c>
      <c r="I93" s="50">
        <f t="shared" si="43"/>
        <v>0</v>
      </c>
      <c r="J93" s="50" t="str">
        <f t="shared" si="41"/>
        <v/>
      </c>
      <c r="K93" s="50">
        <f t="shared" si="44"/>
        <v>0</v>
      </c>
      <c r="L93" s="50" t="str">
        <f t="shared" si="37"/>
        <v/>
      </c>
      <c r="M93" s="50" t="str">
        <f t="shared" si="38"/>
        <v/>
      </c>
      <c r="N93" s="50">
        <f t="shared" si="39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4"/>
        <v/>
      </c>
      <c r="F94" s="50" t="str">
        <f t="shared" si="42"/>
        <v/>
      </c>
      <c r="G94" s="49" t="str">
        <f t="shared" si="42"/>
        <v/>
      </c>
      <c r="H94" s="49" t="str">
        <f t="shared" si="42"/>
        <v/>
      </c>
      <c r="I94" s="50">
        <f t="shared" si="43"/>
        <v>0</v>
      </c>
      <c r="J94" s="50" t="str">
        <f t="shared" si="41"/>
        <v/>
      </c>
      <c r="K94" s="50">
        <f t="shared" si="44"/>
        <v>0</v>
      </c>
      <c r="L94" s="50" t="str">
        <f t="shared" si="37"/>
        <v/>
      </c>
      <c r="M94" s="50" t="str">
        <f t="shared" si="38"/>
        <v/>
      </c>
      <c r="N94" s="50">
        <f t="shared" si="39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4"/>
        <v/>
      </c>
      <c r="F95" s="50" t="str">
        <f t="shared" si="42"/>
        <v/>
      </c>
      <c r="G95" s="49" t="str">
        <f t="shared" si="42"/>
        <v/>
      </c>
      <c r="H95" s="49" t="str">
        <f t="shared" si="42"/>
        <v/>
      </c>
      <c r="I95" s="50">
        <f t="shared" si="43"/>
        <v>0</v>
      </c>
      <c r="J95" s="50" t="str">
        <f t="shared" si="41"/>
        <v/>
      </c>
      <c r="K95" s="50">
        <f t="shared" si="44"/>
        <v>0</v>
      </c>
      <c r="L95" s="50" t="str">
        <f t="shared" si="37"/>
        <v/>
      </c>
      <c r="M95" s="50" t="str">
        <f t="shared" si="38"/>
        <v/>
      </c>
      <c r="N95" s="50">
        <f t="shared" si="39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4"/>
        <v/>
      </c>
      <c r="F96" s="50" t="str">
        <f t="shared" si="42"/>
        <v/>
      </c>
      <c r="G96" s="49" t="str">
        <f t="shared" si="42"/>
        <v/>
      </c>
      <c r="H96" s="49" t="str">
        <f t="shared" si="42"/>
        <v/>
      </c>
      <c r="I96" s="50">
        <f t="shared" si="43"/>
        <v>0</v>
      </c>
      <c r="J96" s="50" t="str">
        <f t="shared" si="41"/>
        <v/>
      </c>
      <c r="K96" s="50">
        <f t="shared" si="44"/>
        <v>0</v>
      </c>
      <c r="L96" s="50" t="str">
        <f t="shared" si="37"/>
        <v/>
      </c>
      <c r="M96" s="50" t="str">
        <f t="shared" si="38"/>
        <v/>
      </c>
      <c r="N96" s="50">
        <f t="shared" si="39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4"/>
        <v/>
      </c>
      <c r="F97" s="50" t="str">
        <f t="shared" si="42"/>
        <v/>
      </c>
      <c r="G97" s="49" t="str">
        <f t="shared" si="42"/>
        <v/>
      </c>
      <c r="H97" s="49" t="str">
        <f t="shared" si="42"/>
        <v/>
      </c>
      <c r="I97" s="50">
        <f t="shared" si="43"/>
        <v>0</v>
      </c>
      <c r="J97" s="50" t="str">
        <f t="shared" si="41"/>
        <v/>
      </c>
      <c r="K97" s="50">
        <f t="shared" si="44"/>
        <v>0</v>
      </c>
      <c r="L97" s="50" t="str">
        <f t="shared" si="37"/>
        <v/>
      </c>
      <c r="M97" s="50" t="str">
        <f t="shared" si="38"/>
        <v/>
      </c>
      <c r="N97" s="50">
        <f t="shared" si="39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4"/>
        <v/>
      </c>
      <c r="F98" s="50" t="str">
        <f t="shared" si="42"/>
        <v/>
      </c>
      <c r="G98" s="49" t="str">
        <f t="shared" si="42"/>
        <v/>
      </c>
      <c r="H98" s="49" t="str">
        <f t="shared" si="42"/>
        <v/>
      </c>
      <c r="I98" s="50">
        <f t="shared" si="43"/>
        <v>0</v>
      </c>
      <c r="J98" s="50" t="str">
        <f t="shared" si="41"/>
        <v/>
      </c>
      <c r="K98" s="50">
        <f t="shared" si="44"/>
        <v>0</v>
      </c>
      <c r="L98" s="50" t="str">
        <f t="shared" si="37"/>
        <v/>
      </c>
      <c r="M98" s="50" t="str">
        <f t="shared" si="38"/>
        <v/>
      </c>
      <c r="N98" s="50">
        <f t="shared" si="39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4"/>
        <v/>
      </c>
      <c r="F99" s="50" t="str">
        <f t="shared" si="42"/>
        <v/>
      </c>
      <c r="G99" s="49" t="str">
        <f t="shared" si="42"/>
        <v/>
      </c>
      <c r="H99" s="49" t="str">
        <f t="shared" si="42"/>
        <v/>
      </c>
      <c r="I99" s="50">
        <f t="shared" si="43"/>
        <v>0</v>
      </c>
      <c r="J99" s="50" t="str">
        <f t="shared" si="41"/>
        <v/>
      </c>
      <c r="K99" s="50">
        <f t="shared" si="44"/>
        <v>0</v>
      </c>
      <c r="L99" s="50" t="str">
        <f t="shared" si="37"/>
        <v/>
      </c>
      <c r="M99" s="50" t="str">
        <f t="shared" si="38"/>
        <v/>
      </c>
      <c r="N99" s="50">
        <f t="shared" si="39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294"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I57:J57"/>
    <mergeCell ref="M57:P57"/>
    <mergeCell ref="Q57:T57"/>
    <mergeCell ref="U57:V57"/>
    <mergeCell ref="I58:J58"/>
    <mergeCell ref="M58:P58"/>
    <mergeCell ref="Q58:T58"/>
    <mergeCell ref="U58:V58"/>
    <mergeCell ref="E55:J55"/>
    <mergeCell ref="K55:V55"/>
    <mergeCell ref="W55:AC55"/>
    <mergeCell ref="I56:J56"/>
    <mergeCell ref="M56:P56"/>
    <mergeCell ref="Q56:T56"/>
    <mergeCell ref="U56:V56"/>
    <mergeCell ref="V52:W52"/>
    <mergeCell ref="X52:Y52"/>
    <mergeCell ref="I53:J53"/>
    <mergeCell ref="K53:L53"/>
    <mergeCell ref="M53:N53"/>
    <mergeCell ref="O53:P53"/>
    <mergeCell ref="R53:S53"/>
    <mergeCell ref="T53:U53"/>
    <mergeCell ref="V53:W53"/>
    <mergeCell ref="X53:Y53"/>
    <mergeCell ref="I52:J52"/>
    <mergeCell ref="K52:L52"/>
    <mergeCell ref="M52:N52"/>
    <mergeCell ref="O52:P52"/>
    <mergeCell ref="R52:S52"/>
    <mergeCell ref="T52:U52"/>
    <mergeCell ref="V50:W50"/>
    <mergeCell ref="X50:Y50"/>
    <mergeCell ref="I51:J51"/>
    <mergeCell ref="K51:L51"/>
    <mergeCell ref="M51:N51"/>
    <mergeCell ref="O51:P51"/>
    <mergeCell ref="R51:S51"/>
    <mergeCell ref="T51:U51"/>
    <mergeCell ref="V51:W51"/>
    <mergeCell ref="X51:Y51"/>
    <mergeCell ref="I50:J50"/>
    <mergeCell ref="K50:L50"/>
    <mergeCell ref="M50:N50"/>
    <mergeCell ref="O50:P50"/>
    <mergeCell ref="R50:S50"/>
    <mergeCell ref="T50:U50"/>
    <mergeCell ref="V48:W48"/>
    <mergeCell ref="X48:Y48"/>
    <mergeCell ref="I49:J49"/>
    <mergeCell ref="K49:L49"/>
    <mergeCell ref="M49:N49"/>
    <mergeCell ref="O49:P49"/>
    <mergeCell ref="R49:S49"/>
    <mergeCell ref="T49:U49"/>
    <mergeCell ref="V49:W49"/>
    <mergeCell ref="X49:Y49"/>
    <mergeCell ref="I48:J48"/>
    <mergeCell ref="K48:L48"/>
    <mergeCell ref="M48:N48"/>
    <mergeCell ref="O48:P48"/>
    <mergeCell ref="R48:S48"/>
    <mergeCell ref="T48:U48"/>
    <mergeCell ref="V46:W46"/>
    <mergeCell ref="X46:Y46"/>
    <mergeCell ref="I47:J47"/>
    <mergeCell ref="K47:L47"/>
    <mergeCell ref="M47:N47"/>
    <mergeCell ref="O47:P47"/>
    <mergeCell ref="R47:S47"/>
    <mergeCell ref="T47:U47"/>
    <mergeCell ref="V47:W47"/>
    <mergeCell ref="X47:Y47"/>
    <mergeCell ref="I46:J46"/>
    <mergeCell ref="K46:L46"/>
    <mergeCell ref="M46:N46"/>
    <mergeCell ref="O46:P46"/>
    <mergeCell ref="R46:S46"/>
    <mergeCell ref="T46:U46"/>
    <mergeCell ref="V44:W44"/>
    <mergeCell ref="X44:Y44"/>
    <mergeCell ref="I45:J45"/>
    <mergeCell ref="K45:L45"/>
    <mergeCell ref="M45:N45"/>
    <mergeCell ref="O45:P45"/>
    <mergeCell ref="R45:S45"/>
    <mergeCell ref="T45:U45"/>
    <mergeCell ref="V45:W45"/>
    <mergeCell ref="X45:Y45"/>
    <mergeCell ref="I44:J44"/>
    <mergeCell ref="K44:L44"/>
    <mergeCell ref="M44:N44"/>
    <mergeCell ref="O44:P44"/>
    <mergeCell ref="R44:S44"/>
    <mergeCell ref="T44:U44"/>
    <mergeCell ref="V42:W42"/>
    <mergeCell ref="X42:Y42"/>
    <mergeCell ref="I43:J43"/>
    <mergeCell ref="K43:L43"/>
    <mergeCell ref="M43:N43"/>
    <mergeCell ref="O43:P43"/>
    <mergeCell ref="R43:S43"/>
    <mergeCell ref="T43:U43"/>
    <mergeCell ref="V43:W43"/>
    <mergeCell ref="X43:Y43"/>
    <mergeCell ref="I42:J42"/>
    <mergeCell ref="K42:L42"/>
    <mergeCell ref="M42:N42"/>
    <mergeCell ref="O42:P42"/>
    <mergeCell ref="R42:S42"/>
    <mergeCell ref="T42:U42"/>
    <mergeCell ref="I41:J41"/>
    <mergeCell ref="K41:L41"/>
    <mergeCell ref="M41:N41"/>
    <mergeCell ref="O41:P41"/>
    <mergeCell ref="R41:S41"/>
    <mergeCell ref="T41:U41"/>
    <mergeCell ref="V41:W41"/>
    <mergeCell ref="X41:Y41"/>
    <mergeCell ref="I40:J40"/>
    <mergeCell ref="K40:L40"/>
    <mergeCell ref="M40:N40"/>
    <mergeCell ref="O40:P40"/>
    <mergeCell ref="R40:S40"/>
    <mergeCell ref="T40:U40"/>
    <mergeCell ref="I39:J39"/>
    <mergeCell ref="K39:L39"/>
    <mergeCell ref="M39:N39"/>
    <mergeCell ref="O39:P39"/>
    <mergeCell ref="R39:S39"/>
    <mergeCell ref="T39:U39"/>
    <mergeCell ref="V39:W39"/>
    <mergeCell ref="X39:Y39"/>
    <mergeCell ref="V40:W40"/>
    <mergeCell ref="X40:Y40"/>
    <mergeCell ref="T37:U37"/>
    <mergeCell ref="V37:W37"/>
    <mergeCell ref="X37:Y37"/>
    <mergeCell ref="I38:J38"/>
    <mergeCell ref="K38:L38"/>
    <mergeCell ref="M38:N38"/>
    <mergeCell ref="O38:P38"/>
    <mergeCell ref="R38:S38"/>
    <mergeCell ref="T38:U38"/>
    <mergeCell ref="V38:W38"/>
    <mergeCell ref="X38:Y38"/>
    <mergeCell ref="E35:F35"/>
    <mergeCell ref="G35:H35"/>
    <mergeCell ref="I35:K35"/>
    <mergeCell ref="L35:M35"/>
    <mergeCell ref="N35:P35"/>
    <mergeCell ref="Q35:S35"/>
    <mergeCell ref="T35:U35"/>
    <mergeCell ref="V35:AC35"/>
    <mergeCell ref="T36:U36"/>
    <mergeCell ref="V36:W36"/>
    <mergeCell ref="X36:Y36"/>
    <mergeCell ref="Z36:Z37"/>
    <mergeCell ref="AA36:AC36"/>
    <mergeCell ref="I37:J37"/>
    <mergeCell ref="K37:L37"/>
    <mergeCell ref="M37:N37"/>
    <mergeCell ref="O37:P37"/>
    <mergeCell ref="R37:S37"/>
    <mergeCell ref="I36:J36"/>
    <mergeCell ref="K36:L36"/>
    <mergeCell ref="M36:N36"/>
    <mergeCell ref="O36:P36"/>
    <mergeCell ref="Q36:Q37"/>
    <mergeCell ref="R36:S36"/>
    <mergeCell ref="I32:J32"/>
    <mergeCell ref="M32:P32"/>
    <mergeCell ref="Q32:T32"/>
    <mergeCell ref="U32:V32"/>
    <mergeCell ref="E33:AC33"/>
    <mergeCell ref="E34:F34"/>
    <mergeCell ref="G34:H34"/>
    <mergeCell ref="I34:K34"/>
    <mergeCell ref="L34:P34"/>
    <mergeCell ref="Q34:S34"/>
    <mergeCell ref="T34:AC34"/>
    <mergeCell ref="I30:J30"/>
    <mergeCell ref="M30:P30"/>
    <mergeCell ref="Q30:T30"/>
    <mergeCell ref="U30:V30"/>
    <mergeCell ref="W30:AC30"/>
    <mergeCell ref="I31:J31"/>
    <mergeCell ref="M31:P31"/>
    <mergeCell ref="Q31:T31"/>
    <mergeCell ref="U31:V31"/>
    <mergeCell ref="I28:J28"/>
    <mergeCell ref="M28:P28"/>
    <mergeCell ref="Q28:T28"/>
    <mergeCell ref="U28:V28"/>
    <mergeCell ref="I29:J29"/>
    <mergeCell ref="M29:P29"/>
    <mergeCell ref="Q29:T29"/>
    <mergeCell ref="U29:V29"/>
    <mergeCell ref="I26:J26"/>
    <mergeCell ref="M26:P26"/>
    <mergeCell ref="Q26:T26"/>
    <mergeCell ref="U26:V26"/>
    <mergeCell ref="I27:J27"/>
    <mergeCell ref="M27:P27"/>
    <mergeCell ref="Q27:T27"/>
    <mergeCell ref="U27:V27"/>
    <mergeCell ref="I24:J24"/>
    <mergeCell ref="M24:P24"/>
    <mergeCell ref="Q24:T24"/>
    <mergeCell ref="U24:V24"/>
    <mergeCell ref="I25:J25"/>
    <mergeCell ref="M25:P25"/>
    <mergeCell ref="Q25:T25"/>
    <mergeCell ref="U25:V25"/>
    <mergeCell ref="X18:Y18"/>
    <mergeCell ref="X19:Y19"/>
    <mergeCell ref="X20:Y20"/>
    <mergeCell ref="X21:Y21"/>
    <mergeCell ref="E23:J23"/>
    <mergeCell ref="K23:V23"/>
    <mergeCell ref="W23:AC23"/>
    <mergeCell ref="X12:Y12"/>
    <mergeCell ref="X13:Y13"/>
    <mergeCell ref="X14:Y14"/>
    <mergeCell ref="X15:Y15"/>
    <mergeCell ref="X16:Y16"/>
    <mergeCell ref="X17:Y17"/>
    <mergeCell ref="X6:Y6"/>
    <mergeCell ref="X7:Y7"/>
    <mergeCell ref="X8:Y8"/>
    <mergeCell ref="X9:Y9"/>
    <mergeCell ref="X10:Y10"/>
    <mergeCell ref="X11:Y11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</mergeCells>
  <conditionalFormatting sqref="F6:F21">
    <cfRule type="duplicateValues" dxfId="23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S100"/>
  <sheetViews>
    <sheetView showZeros="0" view="pageBreakPreview" topLeftCell="E1" zoomScaleNormal="100" zoomScaleSheetLayoutView="100" workbookViewId="0">
      <pane ySplit="1" topLeftCell="A21" activePane="bottomLeft" state="frozenSplit"/>
      <selection activeCell="Y17" sqref="Y17:Z17"/>
      <selection pane="bottomLeft" activeCell="Y24" sqref="Y24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69</v>
      </c>
      <c r="H3" s="428"/>
      <c r="I3" s="426" t="s">
        <v>20</v>
      </c>
      <c r="J3" s="429"/>
      <c r="K3" s="427"/>
      <c r="L3" s="460">
        <v>11</v>
      </c>
      <c r="M3" s="461"/>
      <c r="N3" s="426" t="s">
        <v>21</v>
      </c>
      <c r="O3" s="429"/>
      <c r="P3" s="427"/>
      <c r="Q3" s="65" t="s">
        <v>247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84"/>
      <c r="F5" s="184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72">
        <v>130</v>
      </c>
      <c r="G6" s="54" t="str">
        <f t="shared" ref="G6:G21" si="0">IFERROR(VLOOKUP($F6,long_j,2,FALSE)&amp;" "&amp;UPPER(VLOOKUP($F6,long_j,3,FALSE)),"")</f>
        <v>Emma GAYLER</v>
      </c>
      <c r="H6" s="56" t="str">
        <f t="shared" ref="H6:H21" si="1">IFERROR(VLOOKUP($F6,long_j,5,FALSE),"")</f>
        <v>Harrow</v>
      </c>
      <c r="I6" s="187" t="s">
        <v>1005</v>
      </c>
      <c r="J6" s="74"/>
      <c r="K6" s="187">
        <v>5.56</v>
      </c>
      <c r="L6" s="74" t="s">
        <v>1009</v>
      </c>
      <c r="M6" s="187" t="s">
        <v>1005</v>
      </c>
      <c r="N6" s="74"/>
      <c r="O6" s="187">
        <v>5.56</v>
      </c>
      <c r="P6" s="187"/>
      <c r="Q6" s="33">
        <f>J68</f>
        <v>3</v>
      </c>
      <c r="R6" s="187">
        <v>5.45</v>
      </c>
      <c r="S6" s="74" t="s">
        <v>1022</v>
      </c>
      <c r="T6" s="187" t="s">
        <v>1005</v>
      </c>
      <c r="U6" s="74"/>
      <c r="V6" s="187">
        <v>5.54</v>
      </c>
      <c r="W6" s="74"/>
      <c r="X6" s="460">
        <f>IF(AND(R6="X",T6="X",V6="X"),O6,IF(O6&gt;LARGE(R6:W6,1),O6,LARGE(R6:W6,1)))</f>
        <v>5.56</v>
      </c>
      <c r="Y6" s="461"/>
      <c r="Z6" s="33"/>
      <c r="AA6" s="188" t="str">
        <f t="shared" ref="AA6:AA21" si="2">IFERROR(VLOOKUP($F6,long_j,4,FALSE),"")</f>
        <v>Senior</v>
      </c>
      <c r="AB6" s="188" t="str">
        <f t="shared" ref="AB6:AB21" si="3">IFERROR(VLOOKUP($F6,long_j,8,FALSE),"")</f>
        <v/>
      </c>
      <c r="AC6" s="69" t="str">
        <f t="shared" ref="AC6:AC21" si="4">IFERROR(VLOOKUP($F6,long_j,7,FALSE),"")</f>
        <v>5.73</v>
      </c>
      <c r="AD6" s="34"/>
    </row>
    <row r="7" spans="1:44" ht="15.95" customHeight="1" x14ac:dyDescent="0.25">
      <c r="A7" s="30"/>
      <c r="B7" s="30"/>
      <c r="C7" s="25"/>
      <c r="D7" s="25"/>
      <c r="E7" s="188">
        <v>2</v>
      </c>
      <c r="F7" s="172">
        <v>136</v>
      </c>
      <c r="G7" s="54" t="str">
        <f t="shared" si="0"/>
        <v>Mary ELCOCK</v>
      </c>
      <c r="H7" s="56" t="str">
        <f t="shared" si="1"/>
        <v>Southampton / LSAC</v>
      </c>
      <c r="I7" s="187">
        <v>5.54</v>
      </c>
      <c r="J7" s="74"/>
      <c r="K7" s="187">
        <v>5.64</v>
      </c>
      <c r="L7" s="74" t="s">
        <v>1022</v>
      </c>
      <c r="M7" s="187">
        <v>5.56</v>
      </c>
      <c r="N7" s="74"/>
      <c r="O7" s="187">
        <v>5.64</v>
      </c>
      <c r="P7" s="187"/>
      <c r="Q7" s="33">
        <f t="shared" ref="Q7:Q21" si="5">J69</f>
        <v>2</v>
      </c>
      <c r="R7" s="187" t="s">
        <v>1005</v>
      </c>
      <c r="S7" s="74"/>
      <c r="T7" s="187">
        <v>5.63</v>
      </c>
      <c r="U7" s="74"/>
      <c r="V7" s="187" t="s">
        <v>1005</v>
      </c>
      <c r="W7" s="74"/>
      <c r="X7" s="460">
        <f t="shared" ref="X7:X21" si="6">IF(AND(R7="X",T7="X",V7="X"),O7,IF(O7&gt;LARGE(R7:W7,1),O7,LARGE(R7:W7,1)))</f>
        <v>5.64</v>
      </c>
      <c r="Y7" s="461"/>
      <c r="Z7" s="33"/>
      <c r="AA7" s="188" t="str">
        <f t="shared" si="2"/>
        <v>Senior</v>
      </c>
      <c r="AB7" s="188" t="str">
        <f t="shared" si="3"/>
        <v/>
      </c>
      <c r="AC7" s="69" t="str">
        <f t="shared" si="4"/>
        <v>5.52</v>
      </c>
      <c r="AD7" s="35"/>
    </row>
    <row r="8" spans="1:44" ht="15.95" customHeight="1" x14ac:dyDescent="0.25">
      <c r="A8" s="30"/>
      <c r="B8" s="30"/>
      <c r="C8" s="25"/>
      <c r="D8" s="25"/>
      <c r="E8" s="188">
        <v>3</v>
      </c>
      <c r="F8" s="172">
        <v>140</v>
      </c>
      <c r="G8" s="54" t="str">
        <f t="shared" si="0"/>
        <v>Martina BARBER</v>
      </c>
      <c r="H8" s="56" t="str">
        <f t="shared" si="1"/>
        <v>Stevenage &amp; North Herts</v>
      </c>
      <c r="I8" s="187" t="s">
        <v>1005</v>
      </c>
      <c r="J8" s="74"/>
      <c r="K8" s="187">
        <v>4.5199999999999996</v>
      </c>
      <c r="L8" s="74"/>
      <c r="M8" s="187">
        <v>4.5</v>
      </c>
      <c r="N8" s="74"/>
      <c r="O8" s="187">
        <v>4.5199999999999996</v>
      </c>
      <c r="P8" s="187"/>
      <c r="Q8" s="33">
        <f t="shared" si="5"/>
        <v>14</v>
      </c>
      <c r="R8" s="187">
        <v>4.7300000000000004</v>
      </c>
      <c r="S8" s="74"/>
      <c r="T8" s="187">
        <v>4.82</v>
      </c>
      <c r="U8" s="74" t="s">
        <v>1012</v>
      </c>
      <c r="V8" s="187" t="s">
        <v>1005</v>
      </c>
      <c r="W8" s="74"/>
      <c r="X8" s="460">
        <f t="shared" si="6"/>
        <v>4.82</v>
      </c>
      <c r="Y8" s="461"/>
      <c r="Z8" s="33"/>
      <c r="AA8" s="188" t="str">
        <f t="shared" si="2"/>
        <v>Senior</v>
      </c>
      <c r="AB8" s="188" t="str">
        <f t="shared" si="3"/>
        <v/>
      </c>
      <c r="AC8" s="69" t="str">
        <f t="shared" si="4"/>
        <v>5.31</v>
      </c>
    </row>
    <row r="9" spans="1:44" ht="15.95" customHeight="1" x14ac:dyDescent="0.25">
      <c r="A9" s="30"/>
      <c r="B9" s="30"/>
      <c r="C9" s="25"/>
      <c r="D9" s="25"/>
      <c r="E9" s="188">
        <v>4</v>
      </c>
      <c r="F9" s="172">
        <v>137</v>
      </c>
      <c r="G9" s="54" t="str">
        <f t="shared" si="0"/>
        <v>Alina BOEHM</v>
      </c>
      <c r="H9" s="56" t="str">
        <f t="shared" si="1"/>
        <v>Birmingham University</v>
      </c>
      <c r="I9" s="187">
        <v>5.25</v>
      </c>
      <c r="J9" s="74"/>
      <c r="K9" s="187" t="s">
        <v>1005</v>
      </c>
      <c r="L9" s="74"/>
      <c r="M9" s="187">
        <v>5.0999999999999996</v>
      </c>
      <c r="N9" s="74"/>
      <c r="O9" s="187">
        <v>5.25</v>
      </c>
      <c r="P9" s="187"/>
      <c r="Q9" s="33">
        <f t="shared" si="5"/>
        <v>7</v>
      </c>
      <c r="R9" s="187">
        <v>5.0999999999999996</v>
      </c>
      <c r="S9" s="74"/>
      <c r="T9" s="187">
        <v>5.35</v>
      </c>
      <c r="U9" s="74"/>
      <c r="V9" s="187">
        <v>5.42</v>
      </c>
      <c r="W9" s="74" t="s">
        <v>1037</v>
      </c>
      <c r="X9" s="460">
        <f t="shared" si="6"/>
        <v>5.42</v>
      </c>
      <c r="Y9" s="461"/>
      <c r="Z9" s="33"/>
      <c r="AA9" s="188" t="str">
        <f t="shared" si="2"/>
        <v>Senior</v>
      </c>
      <c r="AB9" s="188" t="str">
        <f t="shared" si="3"/>
        <v/>
      </c>
      <c r="AC9" s="69" t="str">
        <f t="shared" si="4"/>
        <v>5.49</v>
      </c>
    </row>
    <row r="10" spans="1:44" ht="15.95" customHeight="1" x14ac:dyDescent="0.25">
      <c r="A10" s="30"/>
      <c r="B10" s="30"/>
      <c r="C10" s="25"/>
      <c r="D10" s="25"/>
      <c r="E10" s="188">
        <v>5</v>
      </c>
      <c r="F10" s="172">
        <v>141</v>
      </c>
      <c r="G10" s="54" t="str">
        <f t="shared" si="0"/>
        <v>Polly MATON</v>
      </c>
      <c r="H10" s="56" t="str">
        <f t="shared" si="1"/>
        <v>Team Devizes Moonrakers AC</v>
      </c>
      <c r="I10" s="187">
        <v>4.67</v>
      </c>
      <c r="J10" s="74" t="s">
        <v>1027</v>
      </c>
      <c r="K10" s="187">
        <v>4.8600000000000003</v>
      </c>
      <c r="L10" s="74" t="s">
        <v>1038</v>
      </c>
      <c r="M10" s="187" t="s">
        <v>1005</v>
      </c>
      <c r="N10" s="74"/>
      <c r="O10" s="187">
        <v>4.8600000000000003</v>
      </c>
      <c r="P10" s="187"/>
      <c r="Q10" s="33">
        <f t="shared" si="5"/>
        <v>13</v>
      </c>
      <c r="R10" s="187">
        <v>3.67</v>
      </c>
      <c r="S10" s="74"/>
      <c r="T10" s="187" t="s">
        <v>1005</v>
      </c>
      <c r="U10" s="74"/>
      <c r="V10" s="187">
        <v>4.67</v>
      </c>
      <c r="W10" s="74"/>
      <c r="X10" s="460">
        <f t="shared" si="6"/>
        <v>4.8600000000000003</v>
      </c>
      <c r="Y10" s="461"/>
      <c r="Z10" s="33"/>
      <c r="AA10" s="188" t="str">
        <f t="shared" si="2"/>
        <v>Senior</v>
      </c>
      <c r="AB10" s="188" t="str">
        <f t="shared" si="3"/>
        <v/>
      </c>
      <c r="AC10" s="69" t="str">
        <f t="shared" si="4"/>
        <v>5.28</v>
      </c>
    </row>
    <row r="11" spans="1:44" ht="15.95" customHeight="1" x14ac:dyDescent="0.25">
      <c r="A11" s="30"/>
      <c r="B11" s="30"/>
      <c r="C11" s="25"/>
      <c r="D11" s="25"/>
      <c r="E11" s="188">
        <v>6</v>
      </c>
      <c r="F11" s="172">
        <v>135</v>
      </c>
      <c r="G11" s="54" t="str">
        <f t="shared" si="0"/>
        <v>Stefanie REID</v>
      </c>
      <c r="H11" s="56" t="str">
        <f t="shared" si="1"/>
        <v>Charnwood Athletics</v>
      </c>
      <c r="I11" s="187" t="s">
        <v>1005</v>
      </c>
      <c r="J11" s="74"/>
      <c r="K11" s="187">
        <v>5.2</v>
      </c>
      <c r="L11" s="74"/>
      <c r="M11" s="187">
        <v>5.53</v>
      </c>
      <c r="N11" s="74" t="s">
        <v>1009</v>
      </c>
      <c r="O11" s="187">
        <v>5.53</v>
      </c>
      <c r="P11" s="187"/>
      <c r="Q11" s="33">
        <f t="shared" si="5"/>
        <v>4</v>
      </c>
      <c r="R11" s="187">
        <v>5.24</v>
      </c>
      <c r="S11" s="74"/>
      <c r="T11" s="187">
        <v>5.43</v>
      </c>
      <c r="U11" s="74" t="s">
        <v>1031</v>
      </c>
      <c r="V11" s="187">
        <v>5.07</v>
      </c>
      <c r="W11" s="74"/>
      <c r="X11" s="460">
        <f t="shared" si="6"/>
        <v>5.53</v>
      </c>
      <c r="Y11" s="461"/>
      <c r="Z11" s="33"/>
      <c r="AA11" s="188" t="str">
        <f t="shared" si="2"/>
        <v>Senior</v>
      </c>
      <c r="AB11" s="188" t="str">
        <f t="shared" si="3"/>
        <v/>
      </c>
      <c r="AC11" s="69" t="str">
        <f t="shared" si="4"/>
        <v>5.55</v>
      </c>
    </row>
    <row r="12" spans="1:44" ht="15.95" customHeight="1" x14ac:dyDescent="0.25">
      <c r="A12" s="30"/>
      <c r="B12" s="30"/>
      <c r="C12" s="25"/>
      <c r="D12" s="25"/>
      <c r="E12" s="188">
        <v>7</v>
      </c>
      <c r="F12" s="172">
        <v>131</v>
      </c>
      <c r="G12" s="54" t="str">
        <f t="shared" si="0"/>
        <v>Amy RICHARDS</v>
      </c>
      <c r="H12" s="56" t="str">
        <f t="shared" si="1"/>
        <v>Orion Harriers</v>
      </c>
      <c r="I12" s="187">
        <v>5.25</v>
      </c>
      <c r="J12" s="74"/>
      <c r="K12" s="187">
        <v>4.7</v>
      </c>
      <c r="L12" s="74"/>
      <c r="M12" s="187">
        <v>5.27</v>
      </c>
      <c r="N12" s="74" t="s">
        <v>1019</v>
      </c>
      <c r="O12" s="187">
        <v>5.27</v>
      </c>
      <c r="P12" s="187"/>
      <c r="Q12" s="33">
        <f t="shared" si="5"/>
        <v>6</v>
      </c>
      <c r="R12" s="187" t="s">
        <v>1005</v>
      </c>
      <c r="S12" s="74"/>
      <c r="T12" s="187">
        <v>5.08</v>
      </c>
      <c r="U12" s="74" t="s">
        <v>1007</v>
      </c>
      <c r="V12" s="187" t="s">
        <v>1005</v>
      </c>
      <c r="W12" s="74"/>
      <c r="X12" s="460">
        <f t="shared" si="6"/>
        <v>5.27</v>
      </c>
      <c r="Y12" s="461"/>
      <c r="Z12" s="33"/>
      <c r="AA12" s="188" t="str">
        <f t="shared" si="2"/>
        <v>Senior</v>
      </c>
      <c r="AB12" s="188" t="str">
        <f t="shared" si="3"/>
        <v/>
      </c>
      <c r="AC12" s="69" t="str">
        <f t="shared" si="4"/>
        <v>5.64</v>
      </c>
    </row>
    <row r="13" spans="1:44" ht="15.95" customHeight="1" x14ac:dyDescent="0.25">
      <c r="A13" s="30"/>
      <c r="B13" s="30"/>
      <c r="C13" s="25"/>
      <c r="D13" s="25"/>
      <c r="E13" s="188">
        <v>8</v>
      </c>
      <c r="F13" s="172"/>
      <c r="G13" s="54" t="str">
        <f t="shared" si="0"/>
        <v/>
      </c>
      <c r="H13" s="56" t="str">
        <f t="shared" si="1"/>
        <v/>
      </c>
      <c r="I13" s="187">
        <v>0</v>
      </c>
      <c r="J13" s="74"/>
      <c r="K13" s="187"/>
      <c r="L13" s="74"/>
      <c r="M13" s="187"/>
      <c r="N13" s="74"/>
      <c r="O13" s="187"/>
      <c r="P13" s="187"/>
      <c r="Q13" s="33" t="str">
        <f t="shared" si="5"/>
        <v/>
      </c>
      <c r="R13" s="187">
        <v>0</v>
      </c>
      <c r="S13" s="74"/>
      <c r="T13" s="187"/>
      <c r="U13" s="74"/>
      <c r="V13" s="187"/>
      <c r="W13" s="74"/>
      <c r="X13" s="460">
        <f t="shared" si="6"/>
        <v>0</v>
      </c>
      <c r="Y13" s="461"/>
      <c r="Z13" s="33"/>
      <c r="AA13" s="188" t="str">
        <f t="shared" si="2"/>
        <v/>
      </c>
      <c r="AB13" s="188" t="str">
        <f t="shared" si="3"/>
        <v/>
      </c>
      <c r="AC13" s="69" t="str">
        <f t="shared" si="4"/>
        <v/>
      </c>
    </row>
    <row r="14" spans="1:44" ht="15.95" customHeight="1" x14ac:dyDescent="0.25">
      <c r="A14" s="30"/>
      <c r="B14" s="30"/>
      <c r="C14" s="25"/>
      <c r="D14" s="25"/>
      <c r="E14" s="188">
        <v>9</v>
      </c>
      <c r="F14" s="172">
        <v>132</v>
      </c>
      <c r="G14" s="54" t="str">
        <f t="shared" si="0"/>
        <v>Katy BEADLE</v>
      </c>
      <c r="H14" s="56" t="str">
        <f t="shared" si="1"/>
        <v>WSEH</v>
      </c>
      <c r="I14" s="187">
        <v>5.04</v>
      </c>
      <c r="J14" s="74"/>
      <c r="K14" s="187" t="s">
        <v>1005</v>
      </c>
      <c r="L14" s="74"/>
      <c r="M14" s="187">
        <v>5.15</v>
      </c>
      <c r="N14" s="74"/>
      <c r="O14" s="187">
        <v>5.15</v>
      </c>
      <c r="P14" s="187"/>
      <c r="Q14" s="33">
        <f t="shared" si="5"/>
        <v>10</v>
      </c>
      <c r="R14" s="187">
        <v>3.73</v>
      </c>
      <c r="S14" s="74"/>
      <c r="T14" s="187" t="s">
        <v>1005</v>
      </c>
      <c r="U14" s="74"/>
      <c r="V14" s="187">
        <v>5.23</v>
      </c>
      <c r="W14" s="74" t="s">
        <v>1031</v>
      </c>
      <c r="X14" s="460">
        <f t="shared" si="6"/>
        <v>5.23</v>
      </c>
      <c r="Y14" s="461"/>
      <c r="Z14" s="33"/>
      <c r="AA14" s="188" t="str">
        <f t="shared" si="2"/>
        <v>U15</v>
      </c>
      <c r="AB14" s="188" t="str">
        <f t="shared" si="3"/>
        <v/>
      </c>
      <c r="AC14" s="69" t="str">
        <f t="shared" si="4"/>
        <v>5.59</v>
      </c>
    </row>
    <row r="15" spans="1:44" ht="15.95" customHeight="1" x14ac:dyDescent="0.25">
      <c r="A15" s="30"/>
      <c r="B15" s="30"/>
      <c r="C15" s="25"/>
      <c r="D15" s="25"/>
      <c r="E15" s="188">
        <v>10</v>
      </c>
      <c r="F15" s="172">
        <v>142</v>
      </c>
      <c r="G15" s="54" t="str">
        <f t="shared" si="0"/>
        <v>Libby TURBUTT</v>
      </c>
      <c r="H15" s="56" t="str">
        <f t="shared" si="1"/>
        <v>Ashford AC</v>
      </c>
      <c r="I15" s="187">
        <v>5.0599999999999996</v>
      </c>
      <c r="J15" s="74"/>
      <c r="K15" s="187">
        <v>5.03</v>
      </c>
      <c r="L15" s="74"/>
      <c r="M15" s="187">
        <v>4.95</v>
      </c>
      <c r="N15" s="74"/>
      <c r="O15" s="187">
        <v>5.0599999999999996</v>
      </c>
      <c r="P15" s="187"/>
      <c r="Q15" s="33">
        <f t="shared" si="5"/>
        <v>11</v>
      </c>
      <c r="R15" s="187">
        <v>5.22</v>
      </c>
      <c r="S15" s="74"/>
      <c r="T15" s="187">
        <v>5.22</v>
      </c>
      <c r="U15" s="74" t="s">
        <v>1023</v>
      </c>
      <c r="V15" s="187">
        <v>5.26</v>
      </c>
      <c r="W15" s="74" t="s">
        <v>1009</v>
      </c>
      <c r="X15" s="460">
        <f t="shared" si="6"/>
        <v>5.26</v>
      </c>
      <c r="Y15" s="461"/>
      <c r="Z15" s="33"/>
      <c r="AA15" s="188" t="str">
        <f t="shared" si="2"/>
        <v>U15</v>
      </c>
      <c r="AB15" s="188" t="str">
        <f t="shared" si="3"/>
        <v/>
      </c>
      <c r="AC15" s="69" t="str">
        <f t="shared" si="4"/>
        <v>5.20</v>
      </c>
    </row>
    <row r="16" spans="1:44" ht="15.95" customHeight="1" x14ac:dyDescent="0.25">
      <c r="A16" s="30"/>
      <c r="B16" s="30"/>
      <c r="C16" s="25"/>
      <c r="D16" s="25"/>
      <c r="E16" s="188">
        <v>11</v>
      </c>
      <c r="F16" s="172">
        <v>139</v>
      </c>
      <c r="G16" s="54" t="str">
        <f t="shared" si="0"/>
        <v>Jemima HAY</v>
      </c>
      <c r="H16" s="56" t="str">
        <f t="shared" si="1"/>
        <v>Wycombe Phoenix</v>
      </c>
      <c r="I16" s="187" t="s">
        <v>1005</v>
      </c>
      <c r="J16" s="74"/>
      <c r="K16" s="187">
        <v>5.17</v>
      </c>
      <c r="L16" s="74" t="s">
        <v>1084</v>
      </c>
      <c r="M16" s="187">
        <v>4.97</v>
      </c>
      <c r="N16" s="74"/>
      <c r="O16" s="187">
        <v>5.17</v>
      </c>
      <c r="P16" s="187"/>
      <c r="Q16" s="33">
        <f t="shared" si="5"/>
        <v>9</v>
      </c>
      <c r="R16" s="187" t="s">
        <v>1005</v>
      </c>
      <c r="S16" s="74"/>
      <c r="T16" s="187">
        <v>3.56</v>
      </c>
      <c r="U16" s="74"/>
      <c r="V16" s="187">
        <v>5.28</v>
      </c>
      <c r="W16" s="74" t="s">
        <v>1025</v>
      </c>
      <c r="X16" s="460">
        <f t="shared" si="6"/>
        <v>5.28</v>
      </c>
      <c r="Y16" s="461"/>
      <c r="Z16" s="33"/>
      <c r="AA16" s="188" t="str">
        <f t="shared" si="2"/>
        <v>U17</v>
      </c>
      <c r="AB16" s="188" t="str">
        <f t="shared" si="3"/>
        <v/>
      </c>
      <c r="AC16" s="69" t="str">
        <f t="shared" si="4"/>
        <v>5.39</v>
      </c>
    </row>
    <row r="17" spans="1:30" ht="15.95" customHeight="1" x14ac:dyDescent="0.25">
      <c r="A17" s="30"/>
      <c r="B17" s="30"/>
      <c r="C17" s="25"/>
      <c r="D17" s="25"/>
      <c r="E17" s="188">
        <v>12</v>
      </c>
      <c r="F17" s="172">
        <v>138</v>
      </c>
      <c r="G17" s="54" t="str">
        <f t="shared" si="0"/>
        <v>Kristie ARCHER</v>
      </c>
      <c r="H17" s="56" t="str">
        <f t="shared" si="1"/>
        <v>Wombwell</v>
      </c>
      <c r="I17" s="187">
        <v>5.2</v>
      </c>
      <c r="J17" s="74" t="s">
        <v>1020</v>
      </c>
      <c r="K17" s="187" t="s">
        <v>1005</v>
      </c>
      <c r="L17" s="74"/>
      <c r="M17" s="187">
        <v>3.68</v>
      </c>
      <c r="N17" s="74"/>
      <c r="O17" s="187">
        <v>5.2</v>
      </c>
      <c r="P17" s="187"/>
      <c r="Q17" s="33">
        <f t="shared" si="5"/>
        <v>8</v>
      </c>
      <c r="R17" s="187">
        <v>5.03</v>
      </c>
      <c r="S17" s="74"/>
      <c r="T17" s="187" t="s">
        <v>1005</v>
      </c>
      <c r="U17" s="74"/>
      <c r="V17" s="187">
        <v>3.76</v>
      </c>
      <c r="W17" s="74"/>
      <c r="X17" s="460">
        <f t="shared" si="6"/>
        <v>5.2</v>
      </c>
      <c r="Y17" s="461"/>
      <c r="Z17" s="33"/>
      <c r="AA17" s="188" t="str">
        <f t="shared" si="2"/>
        <v>U17</v>
      </c>
      <c r="AB17" s="188" t="str">
        <f t="shared" si="3"/>
        <v/>
      </c>
      <c r="AC17" s="69" t="str">
        <f t="shared" si="4"/>
        <v>5.42</v>
      </c>
    </row>
    <row r="18" spans="1:30" ht="15.95" customHeight="1" x14ac:dyDescent="0.25">
      <c r="A18" s="30"/>
      <c r="B18" s="30"/>
      <c r="C18" s="25"/>
      <c r="D18" s="25"/>
      <c r="E18" s="188">
        <v>13</v>
      </c>
      <c r="F18" s="172">
        <v>143</v>
      </c>
      <c r="G18" s="54" t="str">
        <f t="shared" si="0"/>
        <v>Ellie O'HARA</v>
      </c>
      <c r="H18" s="56" t="str">
        <f t="shared" si="1"/>
        <v>EAC</v>
      </c>
      <c r="I18" s="187">
        <v>5.56</v>
      </c>
      <c r="J18" s="74"/>
      <c r="K18" s="187" t="s">
        <v>1005</v>
      </c>
      <c r="L18" s="74"/>
      <c r="M18" s="187">
        <v>5.65</v>
      </c>
      <c r="N18" s="74"/>
      <c r="O18" s="187">
        <v>5.65</v>
      </c>
      <c r="P18" s="187"/>
      <c r="Q18" s="33">
        <f t="shared" si="5"/>
        <v>1</v>
      </c>
      <c r="R18" s="187" t="s">
        <v>1005</v>
      </c>
      <c r="S18" s="74"/>
      <c r="T18" s="187" t="s">
        <v>1005</v>
      </c>
      <c r="U18" s="74"/>
      <c r="V18" s="187">
        <v>5.73</v>
      </c>
      <c r="W18" s="74" t="s">
        <v>1008</v>
      </c>
      <c r="X18" s="460">
        <f t="shared" si="6"/>
        <v>5.73</v>
      </c>
      <c r="Y18" s="461"/>
      <c r="Z18" s="33"/>
      <c r="AA18" s="188" t="str">
        <f t="shared" si="2"/>
        <v>U17</v>
      </c>
      <c r="AB18" s="188" t="str">
        <f t="shared" si="3"/>
        <v/>
      </c>
      <c r="AC18" s="69" t="str">
        <f t="shared" si="4"/>
        <v>5.89</v>
      </c>
    </row>
    <row r="19" spans="1:30" ht="15.95" customHeight="1" x14ac:dyDescent="0.25">
      <c r="A19" s="30"/>
      <c r="B19" s="30"/>
      <c r="C19" s="25"/>
      <c r="D19" s="25"/>
      <c r="E19" s="188">
        <v>14</v>
      </c>
      <c r="F19" s="172">
        <v>134</v>
      </c>
      <c r="G19" s="54" t="str">
        <f t="shared" si="0"/>
        <v>Rachel OKORO</v>
      </c>
      <c r="H19" s="56" t="str">
        <f t="shared" si="1"/>
        <v>WSEH</v>
      </c>
      <c r="I19" s="187">
        <v>4.91</v>
      </c>
      <c r="J19" s="74" t="s">
        <v>1031</v>
      </c>
      <c r="K19" s="187" t="s">
        <v>1005</v>
      </c>
      <c r="L19" s="74"/>
      <c r="M19" s="187">
        <v>4.79</v>
      </c>
      <c r="N19" s="74"/>
      <c r="O19" s="187">
        <v>4.91</v>
      </c>
      <c r="P19" s="187"/>
      <c r="Q19" s="33">
        <f t="shared" si="5"/>
        <v>12</v>
      </c>
      <c r="R19" s="187">
        <v>0</v>
      </c>
      <c r="S19" s="74"/>
      <c r="T19" s="187"/>
      <c r="U19" s="74"/>
      <c r="V19" s="187" t="s">
        <v>1005</v>
      </c>
      <c r="W19" s="74"/>
      <c r="X19" s="460">
        <f t="shared" si="6"/>
        <v>4.91</v>
      </c>
      <c r="Y19" s="461"/>
      <c r="Z19" s="33"/>
      <c r="AA19" s="188" t="str">
        <f t="shared" si="2"/>
        <v>U17</v>
      </c>
      <c r="AB19" s="188" t="str">
        <f t="shared" si="3"/>
        <v/>
      </c>
      <c r="AC19" s="69" t="str">
        <f t="shared" si="4"/>
        <v>5.55</v>
      </c>
    </row>
    <row r="20" spans="1:30" ht="15.95" customHeight="1" x14ac:dyDescent="0.25">
      <c r="A20" s="30"/>
      <c r="B20" s="30"/>
      <c r="C20" s="25"/>
      <c r="D20" s="25"/>
      <c r="E20" s="188">
        <v>15</v>
      </c>
      <c r="F20" s="32"/>
      <c r="G20" s="54" t="str">
        <f t="shared" si="0"/>
        <v/>
      </c>
      <c r="H20" s="56" t="str">
        <f t="shared" si="1"/>
        <v/>
      </c>
      <c r="I20" s="187">
        <v>0</v>
      </c>
      <c r="J20" s="74"/>
      <c r="K20" s="187"/>
      <c r="L20" s="74"/>
      <c r="M20" s="187"/>
      <c r="N20" s="74"/>
      <c r="O20" s="187"/>
      <c r="P20" s="187"/>
      <c r="Q20" s="33" t="str">
        <f t="shared" si="5"/>
        <v/>
      </c>
      <c r="R20" s="187">
        <v>0</v>
      </c>
      <c r="S20" s="74"/>
      <c r="T20" s="187"/>
      <c r="U20" s="74"/>
      <c r="V20" s="187"/>
      <c r="W20" s="74"/>
      <c r="X20" s="460">
        <f t="shared" si="6"/>
        <v>0</v>
      </c>
      <c r="Y20" s="461"/>
      <c r="Z20" s="33"/>
      <c r="AA20" s="188" t="str">
        <f t="shared" si="2"/>
        <v/>
      </c>
      <c r="AB20" s="188" t="str">
        <f t="shared" si="3"/>
        <v/>
      </c>
      <c r="AC20" s="69" t="str">
        <f t="shared" si="4"/>
        <v/>
      </c>
    </row>
    <row r="21" spans="1:30" ht="15.95" customHeight="1" x14ac:dyDescent="0.25">
      <c r="A21" s="30"/>
      <c r="B21" s="30"/>
      <c r="C21" s="25"/>
      <c r="D21" s="25"/>
      <c r="E21" s="188">
        <v>16</v>
      </c>
      <c r="F21" s="172">
        <v>133</v>
      </c>
      <c r="G21" s="54" t="str">
        <f t="shared" si="0"/>
        <v>Hannah JONES</v>
      </c>
      <c r="H21" s="56" t="str">
        <f t="shared" si="1"/>
        <v>WSEH</v>
      </c>
      <c r="I21" s="187" t="s">
        <v>1005</v>
      </c>
      <c r="J21" s="74"/>
      <c r="K21" s="187">
        <v>5.33</v>
      </c>
      <c r="L21" s="74"/>
      <c r="M21" s="187" t="s">
        <v>1005</v>
      </c>
      <c r="N21" s="74"/>
      <c r="O21" s="187">
        <v>5.33</v>
      </c>
      <c r="P21" s="187"/>
      <c r="Q21" s="33">
        <f t="shared" si="5"/>
        <v>5</v>
      </c>
      <c r="R21" s="187">
        <v>4.91</v>
      </c>
      <c r="S21" s="74" t="s">
        <v>1012</v>
      </c>
      <c r="T21" s="187" t="s">
        <v>1005</v>
      </c>
      <c r="U21" s="74"/>
      <c r="V21" s="187">
        <v>5.43</v>
      </c>
      <c r="W21" s="74" t="s">
        <v>1015</v>
      </c>
      <c r="X21" s="460">
        <f t="shared" si="6"/>
        <v>5.43</v>
      </c>
      <c r="Y21" s="461"/>
      <c r="Z21" s="33"/>
      <c r="AA21" s="188" t="str">
        <f t="shared" si="2"/>
        <v>U20</v>
      </c>
      <c r="AB21" s="188" t="str">
        <f t="shared" si="3"/>
        <v/>
      </c>
      <c r="AC21" s="69" t="str">
        <f t="shared" si="4"/>
        <v>5.56</v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88" t="s">
        <v>43</v>
      </c>
      <c r="F24" s="188" t="s">
        <v>44</v>
      </c>
      <c r="G24" s="188" t="s">
        <v>24</v>
      </c>
      <c r="H24" s="188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89"/>
      <c r="AB24" s="189"/>
      <c r="AC24" s="71"/>
    </row>
    <row r="25" spans="1:30" ht="15.95" customHeight="1" x14ac:dyDescent="0.25">
      <c r="C25" s="25">
        <v>1</v>
      </c>
      <c r="D25" s="17">
        <v>9</v>
      </c>
      <c r="E25" s="188">
        <v>1</v>
      </c>
      <c r="F25" s="296">
        <v>143</v>
      </c>
      <c r="G25" s="232" t="s">
        <v>1085</v>
      </c>
      <c r="H25" s="56" t="str">
        <f t="shared" ref="H25:H32" si="7">IFERROR(VLOOKUP($F25,long_j,5,FALSE),"")</f>
        <v>EAC</v>
      </c>
      <c r="I25" s="446">
        <v>5.73</v>
      </c>
      <c r="J25" s="447"/>
      <c r="K25" s="303"/>
      <c r="L25" s="303"/>
      <c r="M25" s="305"/>
      <c r="N25" s="301"/>
      <c r="O25" s="301"/>
      <c r="P25" s="302"/>
      <c r="Q25" s="448" t="str">
        <f t="shared" ref="Q25:Q32" si="8">IFERROR(VLOOKUP($L25,long_j,5,FALSE),"")</f>
        <v/>
      </c>
      <c r="R25" s="449" t="str">
        <f t="shared" ref="R25:T32" si="9">IFERROR(VLOOKUP($F25,long_j,5,FALSE),"")</f>
        <v>EAC</v>
      </c>
      <c r="S25" s="449" t="str">
        <f t="shared" si="9"/>
        <v>EAC</v>
      </c>
      <c r="T25" s="450" t="str">
        <f t="shared" si="9"/>
        <v>EAC</v>
      </c>
      <c r="U25" s="446"/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188">
        <v>2</v>
      </c>
      <c r="F26" s="188">
        <v>136</v>
      </c>
      <c r="G26" s="54" t="str">
        <f t="shared" ref="G26:G32" si="10">IFERROR(VLOOKUP($F26,long_j,2,FALSE)&amp;" "&amp;UPPER(VLOOKUP($F26,long_j,3,FALSE)),"")</f>
        <v>Mary ELCOCK</v>
      </c>
      <c r="H26" s="56" t="str">
        <f t="shared" si="7"/>
        <v>Southampton / LSAC</v>
      </c>
      <c r="I26" s="446">
        <f t="shared" ref="I26:I28" si="11">IFERROR(VLOOKUP($C26,$E$68:$N$99,10,FALSE),"")</f>
        <v>5.64</v>
      </c>
      <c r="J26" s="447"/>
      <c r="K26" s="188">
        <v>9</v>
      </c>
      <c r="L26" s="188">
        <v>142</v>
      </c>
      <c r="M26" s="448" t="str">
        <f>IFERROR(VLOOKUP($L26,long_j,2,FALSE)&amp;" "&amp;UPPER(VLOOKUP($L26,long_j,3,FALSE)),"")</f>
        <v>Libby TURBUTT</v>
      </c>
      <c r="N26" s="449" t="str">
        <f t="shared" ref="N26:P32" si="12">IFERROR(VLOOKUP($F26,long_j,2,FALSE)&amp;" "&amp;UPPER(VLOOKUP($F26,long_j,3,FALSE)),"")</f>
        <v>Mary ELCOCK</v>
      </c>
      <c r="O26" s="449" t="str">
        <f t="shared" si="12"/>
        <v>Mary ELCOCK</v>
      </c>
      <c r="P26" s="450" t="str">
        <f t="shared" si="12"/>
        <v>Mary ELCOCK</v>
      </c>
      <c r="Q26" s="448" t="str">
        <f t="shared" si="8"/>
        <v>Ashford AC</v>
      </c>
      <c r="R26" s="449" t="str">
        <f t="shared" si="9"/>
        <v>Southampton / LSAC</v>
      </c>
      <c r="S26" s="449" t="str">
        <f t="shared" si="9"/>
        <v>Southampton / LSAC</v>
      </c>
      <c r="T26" s="450" t="str">
        <f t="shared" si="9"/>
        <v>Southampton / LSAC</v>
      </c>
      <c r="U26" s="446">
        <v>5.26</v>
      </c>
      <c r="V26" s="447"/>
      <c r="W26" s="41"/>
      <c r="X26" s="42"/>
      <c r="Y26" s="42"/>
      <c r="Z26" s="20"/>
      <c r="AA26" s="189"/>
      <c r="AB26" s="189"/>
      <c r="AC26" s="71"/>
    </row>
    <row r="27" spans="1:30" ht="15.95" customHeight="1" x14ac:dyDescent="0.25">
      <c r="C27" s="25">
        <v>3</v>
      </c>
      <c r="D27" s="17">
        <v>11</v>
      </c>
      <c r="E27" s="188">
        <v>3</v>
      </c>
      <c r="F27" s="188">
        <f t="shared" ref="F27:F28" si="13">IFERROR(VLOOKUP($C27,$E$68:$N$99,2,FALSE),"")</f>
        <v>130</v>
      </c>
      <c r="G27" s="54" t="str">
        <f t="shared" si="10"/>
        <v>Emma GAYLER</v>
      </c>
      <c r="H27" s="56" t="str">
        <f t="shared" si="7"/>
        <v>Harrow</v>
      </c>
      <c r="I27" s="446">
        <f t="shared" si="11"/>
        <v>5.56</v>
      </c>
      <c r="J27" s="447"/>
      <c r="K27" s="188">
        <v>10</v>
      </c>
      <c r="L27" s="188">
        <v>132</v>
      </c>
      <c r="M27" s="479" t="s">
        <v>1087</v>
      </c>
      <c r="N27" s="449" t="str">
        <f t="shared" si="12"/>
        <v>Emma GAYLER</v>
      </c>
      <c r="O27" s="449" t="str">
        <f t="shared" si="12"/>
        <v>Emma GAYLER</v>
      </c>
      <c r="P27" s="450" t="str">
        <f t="shared" si="12"/>
        <v>Emma GAYLER</v>
      </c>
      <c r="Q27" s="448" t="str">
        <f t="shared" si="8"/>
        <v>WSEH</v>
      </c>
      <c r="R27" s="449" t="str">
        <f t="shared" si="9"/>
        <v>Harrow</v>
      </c>
      <c r="S27" s="449" t="str">
        <f t="shared" si="9"/>
        <v>Harrow</v>
      </c>
      <c r="T27" s="450" t="str">
        <f t="shared" si="9"/>
        <v>Harrow</v>
      </c>
      <c r="U27" s="446">
        <v>5.23</v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188">
        <v>4</v>
      </c>
      <c r="F28" s="188">
        <f t="shared" si="13"/>
        <v>135</v>
      </c>
      <c r="G28" s="54" t="str">
        <f t="shared" si="10"/>
        <v>Stefanie REID</v>
      </c>
      <c r="H28" s="56" t="str">
        <f t="shared" si="7"/>
        <v>Charnwood Athletics</v>
      </c>
      <c r="I28" s="446">
        <f t="shared" si="11"/>
        <v>5.53</v>
      </c>
      <c r="J28" s="447"/>
      <c r="K28" s="188">
        <v>11</v>
      </c>
      <c r="L28" s="188">
        <v>138</v>
      </c>
      <c r="M28" s="448" t="str">
        <f>IFERROR(VLOOKUP($L28,long_j,2,FALSE)&amp;" "&amp;UPPER(VLOOKUP($L28,long_j,3,FALSE)),"")</f>
        <v>Kristie ARCHER</v>
      </c>
      <c r="N28" s="449" t="str">
        <f t="shared" si="12"/>
        <v>Stefanie REID</v>
      </c>
      <c r="O28" s="449" t="str">
        <f t="shared" si="12"/>
        <v>Stefanie REID</v>
      </c>
      <c r="P28" s="450" t="str">
        <f t="shared" si="12"/>
        <v>Stefanie REID</v>
      </c>
      <c r="Q28" s="448" t="str">
        <f t="shared" si="8"/>
        <v>Wombwell</v>
      </c>
      <c r="R28" s="449" t="str">
        <f t="shared" si="9"/>
        <v>Charnwood Athletics</v>
      </c>
      <c r="S28" s="449" t="str">
        <f t="shared" si="9"/>
        <v>Charnwood Athletics</v>
      </c>
      <c r="T28" s="450" t="str">
        <f t="shared" si="9"/>
        <v>Charnwood Athletics</v>
      </c>
      <c r="U28" s="446">
        <v>5.2</v>
      </c>
      <c r="V28" s="447"/>
      <c r="W28" s="41"/>
      <c r="X28" s="42"/>
      <c r="Y28" s="42"/>
      <c r="Z28" s="20"/>
      <c r="AA28" s="189"/>
      <c r="AB28" s="189"/>
      <c r="AC28" s="71"/>
    </row>
    <row r="29" spans="1:30" ht="15.95" customHeight="1" x14ac:dyDescent="0.25">
      <c r="C29" s="25">
        <v>5</v>
      </c>
      <c r="D29" s="17">
        <v>13</v>
      </c>
      <c r="E29" s="188">
        <v>5</v>
      </c>
      <c r="F29" s="188">
        <v>133</v>
      </c>
      <c r="G29" s="54" t="str">
        <f t="shared" si="10"/>
        <v>Hannah JONES</v>
      </c>
      <c r="H29" s="56" t="str">
        <f t="shared" si="7"/>
        <v>WSEH</v>
      </c>
      <c r="I29" s="446">
        <v>5.43</v>
      </c>
      <c r="J29" s="447"/>
      <c r="K29" s="188">
        <v>12</v>
      </c>
      <c r="L29" s="188">
        <v>134</v>
      </c>
      <c r="M29" s="448" t="str">
        <f>IFERROR(VLOOKUP($L29,long_j,2,FALSE)&amp;" "&amp;UPPER(VLOOKUP($L29,long_j,3,FALSE)),"")</f>
        <v>Rachel OKORO</v>
      </c>
      <c r="N29" s="449" t="str">
        <f t="shared" si="12"/>
        <v>Hannah JONES</v>
      </c>
      <c r="O29" s="449" t="str">
        <f t="shared" si="12"/>
        <v>Hannah JONES</v>
      </c>
      <c r="P29" s="450" t="str">
        <f t="shared" si="12"/>
        <v>Hannah JONES</v>
      </c>
      <c r="Q29" s="448" t="str">
        <f t="shared" si="8"/>
        <v>WSEH</v>
      </c>
      <c r="R29" s="449" t="str">
        <f t="shared" si="9"/>
        <v>WSEH</v>
      </c>
      <c r="S29" s="449" t="str">
        <f t="shared" si="9"/>
        <v>WSEH</v>
      </c>
      <c r="T29" s="450" t="str">
        <f t="shared" si="9"/>
        <v>WSEH</v>
      </c>
      <c r="U29" s="446">
        <v>4.91</v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188">
        <v>6</v>
      </c>
      <c r="F30" s="188">
        <v>137</v>
      </c>
      <c r="G30" s="54" t="str">
        <f t="shared" si="10"/>
        <v>Alina BOEHM</v>
      </c>
      <c r="H30" s="56" t="str">
        <f t="shared" si="7"/>
        <v>Birmingham University</v>
      </c>
      <c r="I30" s="446">
        <v>5.42</v>
      </c>
      <c r="J30" s="447"/>
      <c r="K30" s="188">
        <v>13</v>
      </c>
      <c r="L30" s="188">
        <v>141</v>
      </c>
      <c r="M30" s="448" t="str">
        <f>IFERROR(VLOOKUP($L30,long_j,2,FALSE)&amp;" "&amp;UPPER(VLOOKUP($L30,long_j,3,FALSE)),"")</f>
        <v>Polly MATON</v>
      </c>
      <c r="N30" s="449" t="str">
        <f t="shared" si="12"/>
        <v>Alina BOEHM</v>
      </c>
      <c r="O30" s="449" t="str">
        <f t="shared" si="12"/>
        <v>Alina BOEHM</v>
      </c>
      <c r="P30" s="450" t="str">
        <f t="shared" si="12"/>
        <v>Alina BOEHM</v>
      </c>
      <c r="Q30" s="448" t="str">
        <f t="shared" si="8"/>
        <v>Team Devizes Moonrakers AC</v>
      </c>
      <c r="R30" s="449" t="str">
        <f t="shared" si="9"/>
        <v>Birmingham University</v>
      </c>
      <c r="S30" s="449" t="str">
        <f t="shared" si="9"/>
        <v>Birmingham University</v>
      </c>
      <c r="T30" s="450" t="str">
        <f t="shared" si="9"/>
        <v>Birmingham University</v>
      </c>
      <c r="U30" s="446">
        <v>4.8600000000000003</v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188">
        <v>7</v>
      </c>
      <c r="F31" s="188">
        <v>139</v>
      </c>
      <c r="G31" s="54" t="str">
        <f t="shared" si="10"/>
        <v>Jemima HAY</v>
      </c>
      <c r="H31" s="56" t="str">
        <f t="shared" si="7"/>
        <v>Wycombe Phoenix</v>
      </c>
      <c r="I31" s="446" t="s">
        <v>1086</v>
      </c>
      <c r="J31" s="447"/>
      <c r="K31" s="188">
        <v>14</v>
      </c>
      <c r="L31" s="188">
        <v>140</v>
      </c>
      <c r="M31" s="479" t="s">
        <v>1088</v>
      </c>
      <c r="N31" s="449" t="str">
        <f t="shared" si="12"/>
        <v>Jemima HAY</v>
      </c>
      <c r="O31" s="449" t="str">
        <f t="shared" si="12"/>
        <v>Jemima HAY</v>
      </c>
      <c r="P31" s="450" t="str">
        <f t="shared" si="12"/>
        <v>Jemima HAY</v>
      </c>
      <c r="Q31" s="448" t="str">
        <f t="shared" si="8"/>
        <v>Stevenage &amp; North Herts</v>
      </c>
      <c r="R31" s="449" t="str">
        <f t="shared" si="9"/>
        <v>Wycombe Phoenix</v>
      </c>
      <c r="S31" s="449" t="str">
        <f t="shared" si="9"/>
        <v>Wycombe Phoenix</v>
      </c>
      <c r="T31" s="450" t="str">
        <f t="shared" si="9"/>
        <v>Wycombe Phoenix</v>
      </c>
      <c r="U31" s="446">
        <v>4.82</v>
      </c>
      <c r="V31" s="447"/>
      <c r="W31" s="41"/>
      <c r="X31" s="42"/>
      <c r="Y31" s="42"/>
      <c r="Z31" s="20"/>
      <c r="AA31" s="189"/>
      <c r="AB31" s="189"/>
      <c r="AC31" s="71"/>
    </row>
    <row r="32" spans="1:30" ht="15.95" customHeight="1" x14ac:dyDescent="0.25">
      <c r="C32" s="25">
        <v>8</v>
      </c>
      <c r="D32" s="17">
        <v>16</v>
      </c>
      <c r="E32" s="188">
        <v>8</v>
      </c>
      <c r="F32" s="188">
        <v>131</v>
      </c>
      <c r="G32" s="54" t="str">
        <f t="shared" si="10"/>
        <v>Amy RICHARDS</v>
      </c>
      <c r="H32" s="56" t="str">
        <f t="shared" si="7"/>
        <v>Orion Harriers</v>
      </c>
      <c r="I32" s="446">
        <v>5.27</v>
      </c>
      <c r="J32" s="447"/>
      <c r="K32" s="188"/>
      <c r="L32" s="188"/>
      <c r="M32" s="448" t="str">
        <f>IFERROR(VLOOKUP($L32,long_j,2,FALSE)&amp;" "&amp;UPPER(VLOOKUP($L32,long_j,3,FALSE)),"")</f>
        <v/>
      </c>
      <c r="N32" s="449" t="str">
        <f t="shared" si="12"/>
        <v>Amy RICHARDS</v>
      </c>
      <c r="O32" s="449" t="str">
        <f t="shared" si="12"/>
        <v>Amy RICHARDS</v>
      </c>
      <c r="P32" s="450" t="str">
        <f t="shared" si="12"/>
        <v>Amy RICHARDS</v>
      </c>
      <c r="Q32" s="448" t="str">
        <f t="shared" si="8"/>
        <v/>
      </c>
      <c r="R32" s="449" t="str">
        <f t="shared" si="9"/>
        <v>Orion Harriers</v>
      </c>
      <c r="S32" s="449" t="str">
        <f t="shared" si="9"/>
        <v>Orion Harriers</v>
      </c>
      <c r="T32" s="450" t="str">
        <f t="shared" si="9"/>
        <v>Orion Harriers</v>
      </c>
      <c r="U32" s="446" t="str">
        <f t="shared" ref="U32" si="14">IFERROR(VLOOKUP($D32,$E$68:$N$99,10,FALSE),"")</f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LONG JUMP POOL C WOMEN</v>
      </c>
      <c r="H35" s="428"/>
      <c r="I35" s="426" t="s">
        <v>20</v>
      </c>
      <c r="J35" s="429"/>
      <c r="K35" s="427"/>
      <c r="L35" s="430">
        <f>L3</f>
        <v>11</v>
      </c>
      <c r="M35" s="431"/>
      <c r="N35" s="426" t="str">
        <f>N3</f>
        <v>RECORD</v>
      </c>
      <c r="O35" s="429"/>
      <c r="P35" s="427"/>
      <c r="Q35" s="415" t="str">
        <f>Q3</f>
        <v>6.63m - Jade Johnson (Herne Hill Harriers) 01/06/03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84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84"/>
      <c r="F37" s="184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84"/>
      <c r="AB37" s="184"/>
      <c r="AC37" s="62"/>
    </row>
    <row r="38" spans="1:31" ht="15.95" hidden="1" customHeight="1" x14ac:dyDescent="0.25">
      <c r="A38" s="30"/>
      <c r="B38" s="30"/>
      <c r="C38" s="25">
        <f t="shared" ref="C38:D53" si="15">AB38</f>
        <v>0</v>
      </c>
      <c r="D38" s="25">
        <f t="shared" si="15"/>
        <v>0</v>
      </c>
      <c r="E38" s="185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16">IF(AND(I38="NT",K38="NT",M38="NT"),0,LARGE(I38:N38,1))</f>
        <v>0</v>
      </c>
      <c r="P38" s="404"/>
      <c r="Q38" s="184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84" t="str">
        <f>L84</f>
        <v/>
      </c>
      <c r="AA38" s="184"/>
      <c r="AB38" s="184"/>
      <c r="AC38" s="62"/>
      <c r="AD38" s="34"/>
    </row>
    <row r="39" spans="1:31" ht="15.95" hidden="1" customHeight="1" x14ac:dyDescent="0.25">
      <c r="A39" s="30"/>
      <c r="B39" s="30"/>
      <c r="C39" s="25">
        <f t="shared" si="15"/>
        <v>0</v>
      </c>
      <c r="D39" s="25">
        <f t="shared" si="15"/>
        <v>0</v>
      </c>
      <c r="E39" s="184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16"/>
        <v>0</v>
      </c>
      <c r="P39" s="404"/>
      <c r="Q39" s="184" t="str">
        <f t="shared" ref="Q39:Q53" si="17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18">IF(AND(R39="NT",T39="NT",V39="NT"),O39,IF(O39&gt;LARGE(R39:W39,1),O39,LARGE(R39:W39,1)))</f>
        <v>0</v>
      </c>
      <c r="Y39" s="404"/>
      <c r="Z39" s="184" t="str">
        <f t="shared" ref="Z39:Z53" si="19">L85</f>
        <v/>
      </c>
      <c r="AA39" s="184"/>
      <c r="AB39" s="184"/>
      <c r="AC39" s="62"/>
      <c r="AD39" s="35"/>
    </row>
    <row r="40" spans="1:31" ht="15.95" hidden="1" customHeight="1" x14ac:dyDescent="0.25">
      <c r="A40" s="30"/>
      <c r="B40" s="30"/>
      <c r="C40" s="25">
        <f t="shared" si="15"/>
        <v>0</v>
      </c>
      <c r="D40" s="25">
        <f t="shared" si="15"/>
        <v>0</v>
      </c>
      <c r="E40" s="185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16"/>
        <v>0</v>
      </c>
      <c r="P40" s="404"/>
      <c r="Q40" s="184" t="str">
        <f t="shared" si="17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18"/>
        <v>0</v>
      </c>
      <c r="Y40" s="404"/>
      <c r="Z40" s="184" t="str">
        <f t="shared" si="19"/>
        <v/>
      </c>
      <c r="AA40" s="184"/>
      <c r="AB40" s="184"/>
      <c r="AC40" s="62"/>
    </row>
    <row r="41" spans="1:31" ht="15.95" hidden="1" customHeight="1" x14ac:dyDescent="0.25">
      <c r="A41" s="30"/>
      <c r="B41" s="30"/>
      <c r="C41" s="25">
        <f t="shared" si="15"/>
        <v>0</v>
      </c>
      <c r="D41" s="25">
        <f t="shared" si="15"/>
        <v>0</v>
      </c>
      <c r="E41" s="184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16"/>
        <v>0</v>
      </c>
      <c r="P41" s="404"/>
      <c r="Q41" s="184" t="str">
        <f t="shared" si="17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18"/>
        <v>0</v>
      </c>
      <c r="Y41" s="404"/>
      <c r="Z41" s="184" t="str">
        <f t="shared" si="19"/>
        <v/>
      </c>
      <c r="AA41" s="184"/>
      <c r="AB41" s="184"/>
      <c r="AC41" s="62"/>
    </row>
    <row r="42" spans="1:31" ht="15.95" hidden="1" customHeight="1" x14ac:dyDescent="0.25">
      <c r="A42" s="30"/>
      <c r="B42" s="30"/>
      <c r="C42" s="25">
        <f t="shared" si="15"/>
        <v>0</v>
      </c>
      <c r="D42" s="25">
        <f t="shared" si="15"/>
        <v>0</v>
      </c>
      <c r="E42" s="185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16"/>
        <v>0</v>
      </c>
      <c r="P42" s="404"/>
      <c r="Q42" s="184" t="str">
        <f t="shared" si="17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18"/>
        <v>0</v>
      </c>
      <c r="Y42" s="404"/>
      <c r="Z42" s="184" t="str">
        <f t="shared" si="19"/>
        <v/>
      </c>
      <c r="AA42" s="184"/>
      <c r="AB42" s="184"/>
      <c r="AC42" s="62"/>
    </row>
    <row r="43" spans="1:31" ht="15.95" hidden="1" customHeight="1" x14ac:dyDescent="0.25">
      <c r="A43" s="30"/>
      <c r="B43" s="30"/>
      <c r="C43" s="25">
        <f t="shared" si="15"/>
        <v>0</v>
      </c>
      <c r="D43" s="25">
        <f t="shared" si="15"/>
        <v>0</v>
      </c>
      <c r="E43" s="184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16"/>
        <v>0</v>
      </c>
      <c r="P43" s="404"/>
      <c r="Q43" s="184" t="str">
        <f t="shared" si="17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18"/>
        <v>0</v>
      </c>
      <c r="Y43" s="404"/>
      <c r="Z43" s="184" t="str">
        <f t="shared" si="19"/>
        <v/>
      </c>
      <c r="AA43" s="184"/>
      <c r="AB43" s="184"/>
      <c r="AC43" s="62"/>
    </row>
    <row r="44" spans="1:31" ht="15.95" hidden="1" customHeight="1" x14ac:dyDescent="0.25">
      <c r="A44" s="30"/>
      <c r="B44" s="30"/>
      <c r="C44" s="25">
        <f t="shared" si="15"/>
        <v>0</v>
      </c>
      <c r="D44" s="25">
        <f t="shared" si="15"/>
        <v>0</v>
      </c>
      <c r="E44" s="185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16"/>
        <v>0</v>
      </c>
      <c r="P44" s="404"/>
      <c r="Q44" s="184" t="str">
        <f t="shared" si="17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18"/>
        <v>0</v>
      </c>
      <c r="Y44" s="404"/>
      <c r="Z44" s="184" t="str">
        <f t="shared" si="19"/>
        <v/>
      </c>
      <c r="AA44" s="184"/>
      <c r="AB44" s="184"/>
      <c r="AC44" s="62"/>
    </row>
    <row r="45" spans="1:31" ht="15.95" hidden="1" customHeight="1" x14ac:dyDescent="0.25">
      <c r="A45" s="30"/>
      <c r="B45" s="30"/>
      <c r="C45" s="25" t="str">
        <f t="shared" si="15"/>
        <v/>
      </c>
      <c r="D45" s="25" t="str">
        <f t="shared" si="15"/>
        <v/>
      </c>
      <c r="E45" s="184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16"/>
        <v>0</v>
      </c>
      <c r="P45" s="404"/>
      <c r="Q45" s="184" t="str">
        <f t="shared" si="17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18"/>
        <v>0</v>
      </c>
      <c r="Y45" s="404"/>
      <c r="Z45" s="184" t="str">
        <f t="shared" si="19"/>
        <v/>
      </c>
      <c r="AA45" s="184" t="str">
        <f>IF(OR(Z45=0,Z45=""),"",IF(VLOOKUP(F45*11,$F$14:$Z$21,21,FALSE)=0,"A",IF(Z45&gt;(VLOOKUP(F45*11,$F$14:$Z$21,21,FALSE)),"B","A")))</f>
        <v/>
      </c>
      <c r="AB45" s="184" t="str">
        <f t="shared" ref="AB45:AB53" si="20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15"/>
        <v/>
      </c>
      <c r="D46" s="25" t="str">
        <f t="shared" si="15"/>
        <v/>
      </c>
      <c r="E46" s="185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16"/>
        <v>0</v>
      </c>
      <c r="P46" s="404"/>
      <c r="Q46" s="184" t="str">
        <f t="shared" si="17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18"/>
        <v>0</v>
      </c>
      <c r="Y46" s="404"/>
      <c r="Z46" s="184" t="str">
        <f t="shared" si="19"/>
        <v/>
      </c>
      <c r="AA46" s="184" t="str">
        <f t="shared" ref="AA46:AA53" si="21">IF(OR(Z46=0,Z46=""),"",IF(VLOOKUP(F46/11,$F$6:$Z$13,21,FALSE)=0,"A",IF(Z46&gt;VLOOKUP(F46/11,$F$6:$Z$13,21,FALSE),"B","A")))</f>
        <v/>
      </c>
      <c r="AB46" s="184" t="str">
        <f t="shared" si="20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15"/>
        <v/>
      </c>
      <c r="D47" s="25" t="str">
        <f t="shared" si="15"/>
        <v/>
      </c>
      <c r="E47" s="184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16"/>
        <v>0</v>
      </c>
      <c r="P47" s="404"/>
      <c r="Q47" s="184" t="str">
        <f t="shared" si="17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18"/>
        <v>0</v>
      </c>
      <c r="Y47" s="404"/>
      <c r="Z47" s="184" t="str">
        <f t="shared" si="19"/>
        <v/>
      </c>
      <c r="AA47" s="184" t="str">
        <f t="shared" si="21"/>
        <v/>
      </c>
      <c r="AB47" s="184" t="str">
        <f t="shared" si="20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15"/>
        <v/>
      </c>
      <c r="D48" s="25" t="str">
        <f t="shared" si="15"/>
        <v/>
      </c>
      <c r="E48" s="185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16"/>
        <v>0</v>
      </c>
      <c r="P48" s="404"/>
      <c r="Q48" s="184" t="str">
        <f t="shared" si="17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18"/>
        <v>0</v>
      </c>
      <c r="Y48" s="404"/>
      <c r="Z48" s="184" t="str">
        <f t="shared" si="19"/>
        <v/>
      </c>
      <c r="AA48" s="184" t="str">
        <f t="shared" si="21"/>
        <v/>
      </c>
      <c r="AB48" s="184" t="str">
        <f t="shared" si="20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5"/>
        <v/>
      </c>
      <c r="D49" s="25" t="str">
        <f t="shared" si="15"/>
        <v/>
      </c>
      <c r="E49" s="184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16"/>
        <v>0</v>
      </c>
      <c r="P49" s="404"/>
      <c r="Q49" s="184" t="str">
        <f t="shared" si="17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18"/>
        <v>0</v>
      </c>
      <c r="Y49" s="404"/>
      <c r="Z49" s="184" t="str">
        <f t="shared" si="19"/>
        <v/>
      </c>
      <c r="AA49" s="184" t="str">
        <f t="shared" si="21"/>
        <v/>
      </c>
      <c r="AB49" s="184" t="str">
        <f t="shared" si="20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5"/>
        <v/>
      </c>
      <c r="D50" s="25" t="str">
        <f t="shared" si="15"/>
        <v/>
      </c>
      <c r="E50" s="185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16"/>
        <v>0</v>
      </c>
      <c r="P50" s="404"/>
      <c r="Q50" s="184" t="str">
        <f t="shared" si="17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18"/>
        <v>0</v>
      </c>
      <c r="Y50" s="404"/>
      <c r="Z50" s="184" t="str">
        <f t="shared" si="19"/>
        <v/>
      </c>
      <c r="AA50" s="184" t="str">
        <f t="shared" si="21"/>
        <v/>
      </c>
      <c r="AB50" s="184" t="str">
        <f t="shared" si="20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5"/>
        <v/>
      </c>
      <c r="D51" s="25" t="str">
        <f t="shared" si="15"/>
        <v/>
      </c>
      <c r="E51" s="184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16"/>
        <v>0</v>
      </c>
      <c r="P51" s="404"/>
      <c r="Q51" s="184" t="str">
        <f t="shared" si="17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18"/>
        <v>0</v>
      </c>
      <c r="Y51" s="404"/>
      <c r="Z51" s="184" t="str">
        <f t="shared" si="19"/>
        <v/>
      </c>
      <c r="AA51" s="184" t="str">
        <f t="shared" si="21"/>
        <v/>
      </c>
      <c r="AB51" s="184" t="str">
        <f t="shared" si="20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5"/>
        <v/>
      </c>
      <c r="D52" s="25" t="str">
        <f t="shared" si="15"/>
        <v/>
      </c>
      <c r="E52" s="185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16"/>
        <v>0</v>
      </c>
      <c r="P52" s="404"/>
      <c r="Q52" s="184" t="str">
        <f t="shared" si="17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18"/>
        <v>0</v>
      </c>
      <c r="Y52" s="404"/>
      <c r="Z52" s="184" t="str">
        <f t="shared" si="19"/>
        <v/>
      </c>
      <c r="AA52" s="184" t="str">
        <f t="shared" si="21"/>
        <v/>
      </c>
      <c r="AB52" s="184" t="str">
        <f t="shared" si="20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5"/>
        <v/>
      </c>
      <c r="D53" s="25" t="str">
        <f t="shared" si="15"/>
        <v/>
      </c>
      <c r="E53" s="184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16"/>
        <v>0</v>
      </c>
      <c r="P53" s="404"/>
      <c r="Q53" s="184" t="str">
        <f t="shared" si="17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18"/>
        <v>0</v>
      </c>
      <c r="Y53" s="404"/>
      <c r="Z53" s="184" t="str">
        <f t="shared" si="19"/>
        <v/>
      </c>
      <c r="AA53" s="184" t="str">
        <f t="shared" si="21"/>
        <v/>
      </c>
      <c r="AB53" s="184" t="str">
        <f t="shared" si="20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84" t="s">
        <v>43</v>
      </c>
      <c r="F56" s="184" t="s">
        <v>44</v>
      </c>
      <c r="G56" s="184" t="s">
        <v>24</v>
      </c>
      <c r="H56" s="184" t="s">
        <v>25</v>
      </c>
      <c r="I56" s="418" t="s">
        <v>45</v>
      </c>
      <c r="J56" s="418"/>
      <c r="K56" s="185" t="s">
        <v>43</v>
      </c>
      <c r="L56" s="186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89"/>
      <c r="AB56" s="189"/>
      <c r="AC56" s="71"/>
    </row>
    <row r="57" spans="1:30" ht="15.95" hidden="1" customHeight="1" x14ac:dyDescent="0.25">
      <c r="C57" s="25">
        <v>17</v>
      </c>
      <c r="D57" s="17">
        <v>25</v>
      </c>
      <c r="E57" s="184">
        <v>17</v>
      </c>
      <c r="F57" s="184" t="str">
        <f>IF(ISERROR(VLOOKUP($C57,$L$68:$N$99,2,FALSE)=TRUE),"",VLOOKUP($C57,$L$68:$N$99,2,FALSE))</f>
        <v/>
      </c>
      <c r="G57" s="56" t="str">
        <f t="shared" ref="G57:G64" si="22">IF(ISERROR(VLOOKUP($F57,males_declared,2,FALSE))=TRUE,"",UPPER(VLOOKUP($F57,males_declared,2,FALSE)))</f>
        <v/>
      </c>
      <c r="H57" s="56" t="str">
        <f t="shared" ref="H57:H64" si="23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84">
        <v>25</v>
      </c>
      <c r="L57" s="184" t="str">
        <f>IF(ISERROR(VLOOKUP($D57,$L$68:$N$99,2,FALSE)=TRUE),"",VLOOKUP($D57,$L$68:$N$99,2,FALSE))</f>
        <v/>
      </c>
      <c r="M57" s="405" t="str">
        <f t="shared" ref="M57:M64" si="24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5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84">
        <v>18</v>
      </c>
      <c r="F58" s="184" t="str">
        <f t="shared" ref="F58:F64" si="26">IF(ISERROR(VLOOKUP($C58,$L$68:$N$99,2,FALSE)=TRUE),"",VLOOKUP($C58,$L$68:$N$99,2,FALSE))</f>
        <v/>
      </c>
      <c r="G58" s="56" t="str">
        <f t="shared" si="22"/>
        <v/>
      </c>
      <c r="H58" s="56" t="str">
        <f t="shared" si="23"/>
        <v/>
      </c>
      <c r="I58" s="402" t="str">
        <f t="shared" ref="I58:I64" si="27">IF(ISERROR(VLOOKUP($C58,$L$68:$N$99,3,FALSE)=TRUE),"",VLOOKUP($C58,$L$68:$N$99,3,FALSE))</f>
        <v/>
      </c>
      <c r="J58" s="404"/>
      <c r="K58" s="184">
        <v>26</v>
      </c>
      <c r="L58" s="184" t="str">
        <f t="shared" ref="L58:L64" si="28">IF(ISERROR(VLOOKUP($D58,$L$68:$N$99,2,FALSE)=TRUE),"",VLOOKUP($D58,$L$68:$N$99,2,FALSE))</f>
        <v/>
      </c>
      <c r="M58" s="405" t="str">
        <f t="shared" si="24"/>
        <v/>
      </c>
      <c r="N58" s="406"/>
      <c r="O58" s="406"/>
      <c r="P58" s="407"/>
      <c r="Q58" s="408" t="str">
        <f t="shared" si="25"/>
        <v/>
      </c>
      <c r="R58" s="409"/>
      <c r="S58" s="409"/>
      <c r="T58" s="410"/>
      <c r="U58" s="402" t="str">
        <f t="shared" ref="U58:U64" si="29">IF(ISERROR(VLOOKUP($D58,$L$68:$N$99,3,FALSE)=TRUE),"",VLOOKUP($D58,$L$68:$N$99,3,FALSE))</f>
        <v/>
      </c>
      <c r="V58" s="404"/>
      <c r="W58" s="41"/>
      <c r="X58" s="42"/>
      <c r="Y58" s="42"/>
      <c r="Z58" s="20"/>
      <c r="AA58" s="189"/>
      <c r="AB58" s="189"/>
      <c r="AC58" s="71"/>
    </row>
    <row r="59" spans="1:30" ht="15.95" hidden="1" customHeight="1" x14ac:dyDescent="0.25">
      <c r="C59" s="25">
        <v>19</v>
      </c>
      <c r="D59" s="17">
        <v>27</v>
      </c>
      <c r="E59" s="184">
        <v>19</v>
      </c>
      <c r="F59" s="184" t="str">
        <f t="shared" si="26"/>
        <v/>
      </c>
      <c r="G59" s="56" t="str">
        <f t="shared" si="22"/>
        <v/>
      </c>
      <c r="H59" s="56" t="str">
        <f t="shared" si="23"/>
        <v/>
      </c>
      <c r="I59" s="402" t="str">
        <f t="shared" si="27"/>
        <v/>
      </c>
      <c r="J59" s="404"/>
      <c r="K59" s="184">
        <v>27</v>
      </c>
      <c r="L59" s="184" t="str">
        <f t="shared" si="28"/>
        <v/>
      </c>
      <c r="M59" s="405" t="str">
        <f t="shared" si="24"/>
        <v/>
      </c>
      <c r="N59" s="406"/>
      <c r="O59" s="406"/>
      <c r="P59" s="407"/>
      <c r="Q59" s="408" t="str">
        <f t="shared" si="25"/>
        <v/>
      </c>
      <c r="R59" s="409"/>
      <c r="S59" s="409"/>
      <c r="T59" s="410"/>
      <c r="U59" s="402" t="str">
        <f t="shared" si="29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84">
        <v>20</v>
      </c>
      <c r="F60" s="184" t="str">
        <f t="shared" si="26"/>
        <v/>
      </c>
      <c r="G60" s="56" t="str">
        <f t="shared" si="22"/>
        <v/>
      </c>
      <c r="H60" s="56" t="str">
        <f t="shared" si="23"/>
        <v/>
      </c>
      <c r="I60" s="402" t="str">
        <f t="shared" si="27"/>
        <v/>
      </c>
      <c r="J60" s="404"/>
      <c r="K60" s="184">
        <v>28</v>
      </c>
      <c r="L60" s="184" t="str">
        <f t="shared" si="28"/>
        <v/>
      </c>
      <c r="M60" s="405" t="str">
        <f t="shared" si="24"/>
        <v/>
      </c>
      <c r="N60" s="406"/>
      <c r="O60" s="406"/>
      <c r="P60" s="407"/>
      <c r="Q60" s="408" t="str">
        <f t="shared" si="25"/>
        <v/>
      </c>
      <c r="R60" s="409"/>
      <c r="S60" s="409"/>
      <c r="T60" s="410"/>
      <c r="U60" s="402" t="str">
        <f t="shared" si="29"/>
        <v/>
      </c>
      <c r="V60" s="404"/>
      <c r="W60" s="41"/>
      <c r="X60" s="42"/>
      <c r="Y60" s="42"/>
      <c r="Z60" s="20"/>
      <c r="AA60" s="189"/>
      <c r="AB60" s="189"/>
      <c r="AC60" s="71"/>
    </row>
    <row r="61" spans="1:30" ht="15.95" hidden="1" customHeight="1" x14ac:dyDescent="0.25">
      <c r="C61" s="25">
        <v>21</v>
      </c>
      <c r="D61" s="17">
        <v>29</v>
      </c>
      <c r="E61" s="184">
        <v>21</v>
      </c>
      <c r="F61" s="184" t="str">
        <f t="shared" si="26"/>
        <v/>
      </c>
      <c r="G61" s="56" t="str">
        <f t="shared" si="22"/>
        <v/>
      </c>
      <c r="H61" s="56" t="str">
        <f t="shared" si="23"/>
        <v/>
      </c>
      <c r="I61" s="402" t="str">
        <f t="shared" si="27"/>
        <v/>
      </c>
      <c r="J61" s="404"/>
      <c r="K61" s="184">
        <v>29</v>
      </c>
      <c r="L61" s="184" t="str">
        <f t="shared" si="28"/>
        <v/>
      </c>
      <c r="M61" s="405" t="str">
        <f t="shared" si="24"/>
        <v/>
      </c>
      <c r="N61" s="406"/>
      <c r="O61" s="406"/>
      <c r="P61" s="407"/>
      <c r="Q61" s="408" t="str">
        <f t="shared" si="25"/>
        <v/>
      </c>
      <c r="R61" s="409"/>
      <c r="S61" s="409"/>
      <c r="T61" s="410"/>
      <c r="U61" s="402" t="str">
        <f t="shared" si="29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84">
        <v>22</v>
      </c>
      <c r="F62" s="184" t="str">
        <f t="shared" si="26"/>
        <v/>
      </c>
      <c r="G62" s="56" t="str">
        <f t="shared" si="22"/>
        <v/>
      </c>
      <c r="H62" s="56" t="str">
        <f t="shared" si="23"/>
        <v/>
      </c>
      <c r="I62" s="402" t="str">
        <f t="shared" si="27"/>
        <v/>
      </c>
      <c r="J62" s="404"/>
      <c r="K62" s="184">
        <v>30</v>
      </c>
      <c r="L62" s="184" t="str">
        <f t="shared" si="28"/>
        <v/>
      </c>
      <c r="M62" s="405" t="str">
        <f t="shared" si="24"/>
        <v/>
      </c>
      <c r="N62" s="406"/>
      <c r="O62" s="406"/>
      <c r="P62" s="407"/>
      <c r="Q62" s="408" t="str">
        <f t="shared" si="25"/>
        <v/>
      </c>
      <c r="R62" s="409"/>
      <c r="S62" s="409"/>
      <c r="T62" s="410"/>
      <c r="U62" s="402" t="str">
        <f t="shared" si="29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84">
        <v>23</v>
      </c>
      <c r="F63" s="184" t="str">
        <f t="shared" si="26"/>
        <v/>
      </c>
      <c r="G63" s="56" t="str">
        <f t="shared" si="22"/>
        <v/>
      </c>
      <c r="H63" s="56" t="str">
        <f t="shared" si="23"/>
        <v/>
      </c>
      <c r="I63" s="402" t="str">
        <f t="shared" si="27"/>
        <v/>
      </c>
      <c r="J63" s="404"/>
      <c r="K63" s="184">
        <v>31</v>
      </c>
      <c r="L63" s="184" t="str">
        <f t="shared" si="28"/>
        <v/>
      </c>
      <c r="M63" s="405" t="str">
        <f t="shared" si="24"/>
        <v/>
      </c>
      <c r="N63" s="406"/>
      <c r="O63" s="406"/>
      <c r="P63" s="407"/>
      <c r="Q63" s="408" t="str">
        <f t="shared" si="25"/>
        <v/>
      </c>
      <c r="R63" s="409"/>
      <c r="S63" s="409"/>
      <c r="T63" s="410"/>
      <c r="U63" s="402" t="str">
        <f t="shared" si="29"/>
        <v/>
      </c>
      <c r="V63" s="404"/>
      <c r="W63" s="41"/>
      <c r="X63" s="42"/>
      <c r="Y63" s="42"/>
      <c r="Z63" s="20"/>
      <c r="AA63" s="189"/>
      <c r="AB63" s="189"/>
      <c r="AC63" s="71"/>
    </row>
    <row r="64" spans="1:30" ht="15.95" hidden="1" customHeight="1" x14ac:dyDescent="0.25">
      <c r="C64" s="25">
        <v>24</v>
      </c>
      <c r="D64" s="17">
        <v>32</v>
      </c>
      <c r="E64" s="184">
        <v>24</v>
      </c>
      <c r="F64" s="184" t="str">
        <f t="shared" si="26"/>
        <v/>
      </c>
      <c r="G64" s="56" t="str">
        <f t="shared" si="22"/>
        <v/>
      </c>
      <c r="H64" s="56" t="str">
        <f t="shared" si="23"/>
        <v/>
      </c>
      <c r="I64" s="402" t="str">
        <f t="shared" si="27"/>
        <v/>
      </c>
      <c r="J64" s="404"/>
      <c r="K64" s="184">
        <v>32</v>
      </c>
      <c r="L64" s="184" t="str">
        <f t="shared" si="28"/>
        <v/>
      </c>
      <c r="M64" s="405" t="str">
        <f t="shared" si="24"/>
        <v/>
      </c>
      <c r="N64" s="406"/>
      <c r="O64" s="406"/>
      <c r="P64" s="407"/>
      <c r="Q64" s="408" t="str">
        <f t="shared" si="25"/>
        <v/>
      </c>
      <c r="R64" s="409"/>
      <c r="S64" s="409"/>
      <c r="T64" s="410"/>
      <c r="U64" s="402" t="str">
        <f t="shared" si="29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0">L68</f>
        <v>3</v>
      </c>
      <c r="F68" s="47">
        <f t="shared" ref="F68:H83" si="31">F6</f>
        <v>130</v>
      </c>
      <c r="G68" s="48" t="str">
        <f t="shared" si="31"/>
        <v>Emma GAYLER</v>
      </c>
      <c r="H68" s="48" t="str">
        <f t="shared" si="31"/>
        <v>Harrow</v>
      </c>
      <c r="I68" s="47">
        <f>O6</f>
        <v>5.56</v>
      </c>
      <c r="J68" s="47">
        <f>IF(OR(I68=0,I68=""),"",RANK(I68,$I$68:$I$99))</f>
        <v>3</v>
      </c>
      <c r="K68" s="47">
        <f t="shared" ref="K68:K83" si="32">X6</f>
        <v>5.56</v>
      </c>
      <c r="L68" s="47">
        <f t="shared" ref="L68:L99" si="33">IF(OR(K68=0,K68=""),"",RANK(K68,$K$68:$K$99))</f>
        <v>3</v>
      </c>
      <c r="M68" s="47">
        <f t="shared" ref="M68:M99" si="34">F68</f>
        <v>130</v>
      </c>
      <c r="N68" s="47">
        <f t="shared" ref="N68:N99" si="35">K68</f>
        <v>5.56</v>
      </c>
    </row>
    <row r="69" spans="3:14" hidden="1" x14ac:dyDescent="0.25">
      <c r="C69" s="22"/>
      <c r="D69" s="22"/>
      <c r="E69" s="47">
        <f t="shared" si="30"/>
        <v>2</v>
      </c>
      <c r="F69" s="47">
        <f t="shared" si="31"/>
        <v>136</v>
      </c>
      <c r="G69" s="48" t="str">
        <f t="shared" si="31"/>
        <v>Mary ELCOCK</v>
      </c>
      <c r="H69" s="48" t="str">
        <f t="shared" si="31"/>
        <v>Southampton / LSAC</v>
      </c>
      <c r="I69" s="47">
        <f t="shared" ref="I69:I83" si="36">O7</f>
        <v>5.64</v>
      </c>
      <c r="J69" s="47">
        <f t="shared" ref="J69:J99" si="37">IF(OR(I69=0,I69=""),"",RANK(I69,$I$68:$I$99))</f>
        <v>2</v>
      </c>
      <c r="K69" s="47">
        <f t="shared" si="32"/>
        <v>5.64</v>
      </c>
      <c r="L69" s="47">
        <f t="shared" si="33"/>
        <v>2</v>
      </c>
      <c r="M69" s="47">
        <f t="shared" si="34"/>
        <v>136</v>
      </c>
      <c r="N69" s="47">
        <f t="shared" si="35"/>
        <v>5.64</v>
      </c>
    </row>
    <row r="70" spans="3:14" hidden="1" x14ac:dyDescent="0.25">
      <c r="C70" s="22"/>
      <c r="D70" s="22"/>
      <c r="E70" s="47">
        <f t="shared" si="30"/>
        <v>14</v>
      </c>
      <c r="F70" s="47">
        <f t="shared" si="31"/>
        <v>140</v>
      </c>
      <c r="G70" s="48" t="str">
        <f t="shared" si="31"/>
        <v>Martina BARBER</v>
      </c>
      <c r="H70" s="48" t="str">
        <f t="shared" si="31"/>
        <v>Stevenage &amp; North Herts</v>
      </c>
      <c r="I70" s="47">
        <f t="shared" si="36"/>
        <v>4.5199999999999996</v>
      </c>
      <c r="J70" s="47">
        <f t="shared" si="37"/>
        <v>14</v>
      </c>
      <c r="K70" s="47">
        <f t="shared" si="32"/>
        <v>4.82</v>
      </c>
      <c r="L70" s="47">
        <f t="shared" si="33"/>
        <v>14</v>
      </c>
      <c r="M70" s="47">
        <f t="shared" si="34"/>
        <v>140</v>
      </c>
      <c r="N70" s="47">
        <f t="shared" si="35"/>
        <v>4.82</v>
      </c>
    </row>
    <row r="71" spans="3:14" hidden="1" x14ac:dyDescent="0.25">
      <c r="C71" s="22"/>
      <c r="D71" s="22"/>
      <c r="E71" s="47">
        <f t="shared" si="30"/>
        <v>6</v>
      </c>
      <c r="F71" s="47">
        <f t="shared" si="31"/>
        <v>137</v>
      </c>
      <c r="G71" s="48" t="str">
        <f t="shared" si="31"/>
        <v>Alina BOEHM</v>
      </c>
      <c r="H71" s="48" t="str">
        <f t="shared" si="31"/>
        <v>Birmingham University</v>
      </c>
      <c r="I71" s="47">
        <f t="shared" si="36"/>
        <v>5.25</v>
      </c>
      <c r="J71" s="47">
        <f t="shared" si="37"/>
        <v>7</v>
      </c>
      <c r="K71" s="47">
        <f t="shared" si="32"/>
        <v>5.42</v>
      </c>
      <c r="L71" s="47">
        <f t="shared" si="33"/>
        <v>6</v>
      </c>
      <c r="M71" s="47">
        <f t="shared" si="34"/>
        <v>137</v>
      </c>
      <c r="N71" s="47">
        <f t="shared" si="35"/>
        <v>5.42</v>
      </c>
    </row>
    <row r="72" spans="3:14" hidden="1" x14ac:dyDescent="0.25">
      <c r="C72" s="22"/>
      <c r="D72" s="22"/>
      <c r="E72" s="47">
        <f t="shared" si="30"/>
        <v>13</v>
      </c>
      <c r="F72" s="47">
        <f t="shared" si="31"/>
        <v>141</v>
      </c>
      <c r="G72" s="48" t="str">
        <f t="shared" si="31"/>
        <v>Polly MATON</v>
      </c>
      <c r="H72" s="48" t="str">
        <f t="shared" si="31"/>
        <v>Team Devizes Moonrakers AC</v>
      </c>
      <c r="I72" s="47">
        <f t="shared" si="36"/>
        <v>4.8600000000000003</v>
      </c>
      <c r="J72" s="47">
        <f t="shared" si="37"/>
        <v>13</v>
      </c>
      <c r="K72" s="47">
        <f t="shared" si="32"/>
        <v>4.8600000000000003</v>
      </c>
      <c r="L72" s="47">
        <f t="shared" si="33"/>
        <v>13</v>
      </c>
      <c r="M72" s="47">
        <f t="shared" si="34"/>
        <v>141</v>
      </c>
      <c r="N72" s="47">
        <f t="shared" si="35"/>
        <v>4.8600000000000003</v>
      </c>
    </row>
    <row r="73" spans="3:14" hidden="1" x14ac:dyDescent="0.25">
      <c r="C73" s="22"/>
      <c r="D73" s="22"/>
      <c r="E73" s="47">
        <f t="shared" si="30"/>
        <v>4</v>
      </c>
      <c r="F73" s="47">
        <f t="shared" si="31"/>
        <v>135</v>
      </c>
      <c r="G73" s="48" t="str">
        <f t="shared" si="31"/>
        <v>Stefanie REID</v>
      </c>
      <c r="H73" s="48" t="str">
        <f t="shared" si="31"/>
        <v>Charnwood Athletics</v>
      </c>
      <c r="I73" s="47">
        <f t="shared" si="36"/>
        <v>5.53</v>
      </c>
      <c r="J73" s="47">
        <f t="shared" si="37"/>
        <v>4</v>
      </c>
      <c r="K73" s="47">
        <f t="shared" si="32"/>
        <v>5.53</v>
      </c>
      <c r="L73" s="47">
        <f t="shared" si="33"/>
        <v>4</v>
      </c>
      <c r="M73" s="47">
        <f t="shared" si="34"/>
        <v>135</v>
      </c>
      <c r="N73" s="47">
        <f t="shared" si="35"/>
        <v>5.53</v>
      </c>
    </row>
    <row r="74" spans="3:14" hidden="1" x14ac:dyDescent="0.25">
      <c r="C74" s="22"/>
      <c r="D74" s="22"/>
      <c r="E74" s="47">
        <f t="shared" si="30"/>
        <v>8</v>
      </c>
      <c r="F74" s="47">
        <f t="shared" si="31"/>
        <v>131</v>
      </c>
      <c r="G74" s="48" t="str">
        <f t="shared" si="31"/>
        <v>Amy RICHARDS</v>
      </c>
      <c r="H74" s="48" t="str">
        <f t="shared" si="31"/>
        <v>Orion Harriers</v>
      </c>
      <c r="I74" s="47">
        <f t="shared" si="36"/>
        <v>5.27</v>
      </c>
      <c r="J74" s="47">
        <f t="shared" si="37"/>
        <v>6</v>
      </c>
      <c r="K74" s="47">
        <f t="shared" si="32"/>
        <v>5.27</v>
      </c>
      <c r="L74" s="47">
        <f t="shared" si="33"/>
        <v>8</v>
      </c>
      <c r="M74" s="47">
        <f t="shared" si="34"/>
        <v>131</v>
      </c>
      <c r="N74" s="47">
        <f t="shared" si="35"/>
        <v>5.27</v>
      </c>
    </row>
    <row r="75" spans="3:14" hidden="1" x14ac:dyDescent="0.25">
      <c r="C75" s="22"/>
      <c r="D75" s="22"/>
      <c r="E75" s="47" t="str">
        <f t="shared" si="30"/>
        <v/>
      </c>
      <c r="F75" s="47">
        <f t="shared" si="31"/>
        <v>0</v>
      </c>
      <c r="G75" s="48" t="str">
        <f t="shared" si="31"/>
        <v/>
      </c>
      <c r="H75" s="48" t="str">
        <f t="shared" si="31"/>
        <v/>
      </c>
      <c r="I75" s="47">
        <f t="shared" si="36"/>
        <v>0</v>
      </c>
      <c r="J75" s="47" t="str">
        <f t="shared" si="37"/>
        <v/>
      </c>
      <c r="K75" s="47">
        <f t="shared" si="32"/>
        <v>0</v>
      </c>
      <c r="L75" s="47" t="str">
        <f t="shared" si="33"/>
        <v/>
      </c>
      <c r="M75" s="47">
        <f t="shared" si="34"/>
        <v>0</v>
      </c>
      <c r="N75" s="47">
        <f t="shared" si="35"/>
        <v>0</v>
      </c>
    </row>
    <row r="76" spans="3:14" hidden="1" x14ac:dyDescent="0.25">
      <c r="C76" s="22"/>
      <c r="D76" s="22"/>
      <c r="E76" s="47">
        <f t="shared" si="30"/>
        <v>10</v>
      </c>
      <c r="F76" s="47">
        <f t="shared" si="31"/>
        <v>132</v>
      </c>
      <c r="G76" s="48" t="str">
        <f t="shared" si="31"/>
        <v>Katy BEADLE</v>
      </c>
      <c r="H76" s="48" t="str">
        <f t="shared" si="31"/>
        <v>WSEH</v>
      </c>
      <c r="I76" s="47">
        <f t="shared" si="36"/>
        <v>5.15</v>
      </c>
      <c r="J76" s="47">
        <f t="shared" si="37"/>
        <v>10</v>
      </c>
      <c r="K76" s="47">
        <f t="shared" si="32"/>
        <v>5.23</v>
      </c>
      <c r="L76" s="47">
        <f t="shared" si="33"/>
        <v>10</v>
      </c>
      <c r="M76" s="47">
        <f t="shared" si="34"/>
        <v>132</v>
      </c>
      <c r="N76" s="47">
        <f t="shared" si="35"/>
        <v>5.23</v>
      </c>
    </row>
    <row r="77" spans="3:14" hidden="1" x14ac:dyDescent="0.25">
      <c r="C77" s="22"/>
      <c r="D77" s="22"/>
      <c r="E77" s="47">
        <f t="shared" si="30"/>
        <v>9</v>
      </c>
      <c r="F77" s="47">
        <f t="shared" si="31"/>
        <v>142</v>
      </c>
      <c r="G77" s="48" t="str">
        <f t="shared" si="31"/>
        <v>Libby TURBUTT</v>
      </c>
      <c r="H77" s="48" t="str">
        <f t="shared" si="31"/>
        <v>Ashford AC</v>
      </c>
      <c r="I77" s="47">
        <f t="shared" si="36"/>
        <v>5.0599999999999996</v>
      </c>
      <c r="J77" s="47">
        <f t="shared" si="37"/>
        <v>11</v>
      </c>
      <c r="K77" s="47">
        <f t="shared" si="32"/>
        <v>5.26</v>
      </c>
      <c r="L77" s="47">
        <f t="shared" si="33"/>
        <v>9</v>
      </c>
      <c r="M77" s="47">
        <f t="shared" si="34"/>
        <v>142</v>
      </c>
      <c r="N77" s="47">
        <f t="shared" si="35"/>
        <v>5.26</v>
      </c>
    </row>
    <row r="78" spans="3:14" hidden="1" x14ac:dyDescent="0.25">
      <c r="C78" s="22"/>
      <c r="D78" s="22"/>
      <c r="E78" s="47">
        <f t="shared" si="30"/>
        <v>7</v>
      </c>
      <c r="F78" s="47">
        <f t="shared" si="31"/>
        <v>139</v>
      </c>
      <c r="G78" s="48" t="str">
        <f t="shared" si="31"/>
        <v>Jemima HAY</v>
      </c>
      <c r="H78" s="48" t="str">
        <f t="shared" si="31"/>
        <v>Wycombe Phoenix</v>
      </c>
      <c r="I78" s="47">
        <f t="shared" si="36"/>
        <v>5.17</v>
      </c>
      <c r="J78" s="47">
        <f t="shared" si="37"/>
        <v>9</v>
      </c>
      <c r="K78" s="47">
        <f t="shared" si="32"/>
        <v>5.28</v>
      </c>
      <c r="L78" s="47">
        <f t="shared" si="33"/>
        <v>7</v>
      </c>
      <c r="M78" s="47">
        <f t="shared" si="34"/>
        <v>139</v>
      </c>
      <c r="N78" s="47">
        <f t="shared" si="35"/>
        <v>5.28</v>
      </c>
    </row>
    <row r="79" spans="3:14" hidden="1" x14ac:dyDescent="0.25">
      <c r="C79" s="22"/>
      <c r="D79" s="22"/>
      <c r="E79" s="47">
        <f t="shared" si="30"/>
        <v>11</v>
      </c>
      <c r="F79" s="47">
        <f t="shared" si="31"/>
        <v>138</v>
      </c>
      <c r="G79" s="48" t="str">
        <f t="shared" si="31"/>
        <v>Kristie ARCHER</v>
      </c>
      <c r="H79" s="48" t="str">
        <f t="shared" si="31"/>
        <v>Wombwell</v>
      </c>
      <c r="I79" s="47">
        <f t="shared" si="36"/>
        <v>5.2</v>
      </c>
      <c r="J79" s="47">
        <f t="shared" si="37"/>
        <v>8</v>
      </c>
      <c r="K79" s="47">
        <f t="shared" si="32"/>
        <v>5.2</v>
      </c>
      <c r="L79" s="47">
        <f t="shared" si="33"/>
        <v>11</v>
      </c>
      <c r="M79" s="47">
        <f t="shared" si="34"/>
        <v>138</v>
      </c>
      <c r="N79" s="47">
        <f t="shared" si="35"/>
        <v>5.2</v>
      </c>
    </row>
    <row r="80" spans="3:14" hidden="1" x14ac:dyDescent="0.25">
      <c r="C80" s="22"/>
      <c r="D80" s="22"/>
      <c r="E80" s="47">
        <f t="shared" si="30"/>
        <v>1</v>
      </c>
      <c r="F80" s="47">
        <f t="shared" si="31"/>
        <v>143</v>
      </c>
      <c r="G80" s="48" t="str">
        <f t="shared" si="31"/>
        <v>Ellie O'HARA</v>
      </c>
      <c r="H80" s="48" t="str">
        <f t="shared" si="31"/>
        <v>EAC</v>
      </c>
      <c r="I80" s="47">
        <f t="shared" si="36"/>
        <v>5.65</v>
      </c>
      <c r="J80" s="47">
        <f t="shared" si="37"/>
        <v>1</v>
      </c>
      <c r="K80" s="47">
        <f t="shared" si="32"/>
        <v>5.73</v>
      </c>
      <c r="L80" s="47">
        <f t="shared" si="33"/>
        <v>1</v>
      </c>
      <c r="M80" s="47">
        <f t="shared" si="34"/>
        <v>143</v>
      </c>
      <c r="N80" s="47">
        <f t="shared" si="35"/>
        <v>5.73</v>
      </c>
    </row>
    <row r="81" spans="5:45" s="22" customFormat="1" hidden="1" x14ac:dyDescent="0.25">
      <c r="E81" s="47">
        <f t="shared" si="30"/>
        <v>12</v>
      </c>
      <c r="F81" s="47">
        <f t="shared" si="31"/>
        <v>134</v>
      </c>
      <c r="G81" s="48" t="str">
        <f t="shared" si="31"/>
        <v>Rachel OKORO</v>
      </c>
      <c r="H81" s="48" t="str">
        <f t="shared" si="31"/>
        <v>WSEH</v>
      </c>
      <c r="I81" s="47">
        <f t="shared" si="36"/>
        <v>4.91</v>
      </c>
      <c r="J81" s="47">
        <f t="shared" si="37"/>
        <v>12</v>
      </c>
      <c r="K81" s="47">
        <f t="shared" si="32"/>
        <v>4.91</v>
      </c>
      <c r="L81" s="47">
        <f t="shared" si="33"/>
        <v>12</v>
      </c>
      <c r="M81" s="47">
        <f t="shared" si="34"/>
        <v>134</v>
      </c>
      <c r="N81" s="47">
        <f t="shared" si="35"/>
        <v>4.91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0"/>
        <v/>
      </c>
      <c r="F82" s="47">
        <f t="shared" si="31"/>
        <v>0</v>
      </c>
      <c r="G82" s="48" t="str">
        <f t="shared" si="31"/>
        <v/>
      </c>
      <c r="H82" s="48" t="str">
        <f t="shared" si="31"/>
        <v/>
      </c>
      <c r="I82" s="47">
        <f t="shared" si="36"/>
        <v>0</v>
      </c>
      <c r="J82" s="47" t="str">
        <f t="shared" si="37"/>
        <v/>
      </c>
      <c r="K82" s="47">
        <f t="shared" si="32"/>
        <v>0</v>
      </c>
      <c r="L82" s="47" t="str">
        <f t="shared" si="33"/>
        <v/>
      </c>
      <c r="M82" s="47">
        <f t="shared" si="34"/>
        <v>0</v>
      </c>
      <c r="N82" s="47">
        <f t="shared" si="35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>
        <f t="shared" si="30"/>
        <v>5</v>
      </c>
      <c r="F83" s="47">
        <f t="shared" si="31"/>
        <v>133</v>
      </c>
      <c r="G83" s="48" t="str">
        <f t="shared" si="31"/>
        <v>Hannah JONES</v>
      </c>
      <c r="H83" s="48" t="str">
        <f t="shared" si="31"/>
        <v>WSEH</v>
      </c>
      <c r="I83" s="47">
        <f t="shared" si="36"/>
        <v>5.33</v>
      </c>
      <c r="J83" s="47">
        <f t="shared" si="37"/>
        <v>5</v>
      </c>
      <c r="K83" s="47">
        <f t="shared" si="32"/>
        <v>5.43</v>
      </c>
      <c r="L83" s="47">
        <f t="shared" si="33"/>
        <v>5</v>
      </c>
      <c r="M83" s="47">
        <f t="shared" si="34"/>
        <v>133</v>
      </c>
      <c r="N83" s="47">
        <f t="shared" si="35"/>
        <v>5.43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0"/>
        <v/>
      </c>
      <c r="F84" s="50">
        <f t="shared" ref="F84:H99" si="38">F38</f>
        <v>0</v>
      </c>
      <c r="G84" s="49" t="str">
        <f t="shared" si="38"/>
        <v/>
      </c>
      <c r="H84" s="49" t="str">
        <f t="shared" si="38"/>
        <v/>
      </c>
      <c r="I84" s="50">
        <f>O38</f>
        <v>0</v>
      </c>
      <c r="J84" s="50" t="str">
        <f t="shared" si="37"/>
        <v/>
      </c>
      <c r="K84" s="50">
        <f>X38</f>
        <v>0</v>
      </c>
      <c r="L84" s="50" t="str">
        <f t="shared" si="33"/>
        <v/>
      </c>
      <c r="M84" s="50">
        <f t="shared" si="34"/>
        <v>0</v>
      </c>
      <c r="N84" s="50">
        <f t="shared" si="35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0"/>
        <v/>
      </c>
      <c r="F85" s="50">
        <f t="shared" si="38"/>
        <v>0</v>
      </c>
      <c r="G85" s="49" t="str">
        <f t="shared" si="38"/>
        <v/>
      </c>
      <c r="H85" s="49" t="str">
        <f t="shared" si="38"/>
        <v/>
      </c>
      <c r="I85" s="50">
        <f t="shared" ref="I85:I99" si="39">O39</f>
        <v>0</v>
      </c>
      <c r="J85" s="50" t="str">
        <f t="shared" si="37"/>
        <v/>
      </c>
      <c r="K85" s="50">
        <f t="shared" ref="K85:K99" si="40">X39</f>
        <v>0</v>
      </c>
      <c r="L85" s="50" t="str">
        <f t="shared" si="33"/>
        <v/>
      </c>
      <c r="M85" s="50">
        <f t="shared" si="34"/>
        <v>0</v>
      </c>
      <c r="N85" s="50">
        <f t="shared" si="35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0"/>
        <v/>
      </c>
      <c r="F86" s="50">
        <f t="shared" si="38"/>
        <v>0</v>
      </c>
      <c r="G86" s="49" t="str">
        <f t="shared" si="38"/>
        <v/>
      </c>
      <c r="H86" s="49" t="str">
        <f t="shared" si="38"/>
        <v/>
      </c>
      <c r="I86" s="50">
        <f t="shared" si="39"/>
        <v>0</v>
      </c>
      <c r="J86" s="50" t="str">
        <f t="shared" si="37"/>
        <v/>
      </c>
      <c r="K86" s="50">
        <f t="shared" si="40"/>
        <v>0</v>
      </c>
      <c r="L86" s="50" t="str">
        <f t="shared" si="33"/>
        <v/>
      </c>
      <c r="M86" s="50">
        <f t="shared" si="34"/>
        <v>0</v>
      </c>
      <c r="N86" s="50">
        <f t="shared" si="35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0"/>
        <v/>
      </c>
      <c r="F87" s="50">
        <f t="shared" si="38"/>
        <v>0</v>
      </c>
      <c r="G87" s="49" t="str">
        <f t="shared" si="38"/>
        <v/>
      </c>
      <c r="H87" s="49" t="str">
        <f t="shared" si="38"/>
        <v/>
      </c>
      <c r="I87" s="50">
        <f t="shared" si="39"/>
        <v>0</v>
      </c>
      <c r="J87" s="50" t="str">
        <f t="shared" si="37"/>
        <v/>
      </c>
      <c r="K87" s="50">
        <f t="shared" si="40"/>
        <v>0</v>
      </c>
      <c r="L87" s="50" t="str">
        <f t="shared" si="33"/>
        <v/>
      </c>
      <c r="M87" s="50">
        <f t="shared" si="34"/>
        <v>0</v>
      </c>
      <c r="N87" s="50">
        <f t="shared" si="35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0"/>
        <v/>
      </c>
      <c r="F88" s="50">
        <f t="shared" si="38"/>
        <v>0</v>
      </c>
      <c r="G88" s="49" t="str">
        <f t="shared" si="38"/>
        <v/>
      </c>
      <c r="H88" s="49" t="str">
        <f t="shared" si="38"/>
        <v/>
      </c>
      <c r="I88" s="50">
        <f t="shared" si="39"/>
        <v>0</v>
      </c>
      <c r="J88" s="50" t="str">
        <f t="shared" si="37"/>
        <v/>
      </c>
      <c r="K88" s="50">
        <f t="shared" si="40"/>
        <v>0</v>
      </c>
      <c r="L88" s="50" t="str">
        <f t="shared" si="33"/>
        <v/>
      </c>
      <c r="M88" s="50">
        <f t="shared" si="34"/>
        <v>0</v>
      </c>
      <c r="N88" s="50">
        <f t="shared" si="35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0"/>
        <v/>
      </c>
      <c r="F89" s="50">
        <f t="shared" si="38"/>
        <v>0</v>
      </c>
      <c r="G89" s="49" t="str">
        <f t="shared" si="38"/>
        <v/>
      </c>
      <c r="H89" s="49" t="str">
        <f t="shared" si="38"/>
        <v/>
      </c>
      <c r="I89" s="50">
        <f t="shared" si="39"/>
        <v>0</v>
      </c>
      <c r="J89" s="50" t="str">
        <f t="shared" si="37"/>
        <v/>
      </c>
      <c r="K89" s="50">
        <f t="shared" si="40"/>
        <v>0</v>
      </c>
      <c r="L89" s="50" t="str">
        <f t="shared" si="33"/>
        <v/>
      </c>
      <c r="M89" s="50">
        <f t="shared" si="34"/>
        <v>0</v>
      </c>
      <c r="N89" s="50">
        <f t="shared" si="35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0"/>
        <v/>
      </c>
      <c r="F90" s="50">
        <f t="shared" si="38"/>
        <v>0</v>
      </c>
      <c r="G90" s="49" t="str">
        <f t="shared" si="38"/>
        <v/>
      </c>
      <c r="H90" s="49" t="str">
        <f t="shared" si="38"/>
        <v/>
      </c>
      <c r="I90" s="50">
        <f t="shared" si="39"/>
        <v>0</v>
      </c>
      <c r="J90" s="50" t="str">
        <f t="shared" si="37"/>
        <v/>
      </c>
      <c r="K90" s="50">
        <f t="shared" si="40"/>
        <v>0</v>
      </c>
      <c r="L90" s="50" t="str">
        <f t="shared" si="33"/>
        <v/>
      </c>
      <c r="M90" s="50">
        <f t="shared" si="34"/>
        <v>0</v>
      </c>
      <c r="N90" s="50">
        <f t="shared" si="35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0"/>
        <v/>
      </c>
      <c r="F91" s="50" t="str">
        <f t="shared" si="38"/>
        <v/>
      </c>
      <c r="G91" s="49" t="str">
        <f t="shared" si="38"/>
        <v/>
      </c>
      <c r="H91" s="49" t="str">
        <f t="shared" si="38"/>
        <v/>
      </c>
      <c r="I91" s="50">
        <f t="shared" si="39"/>
        <v>0</v>
      </c>
      <c r="J91" s="50" t="str">
        <f t="shared" si="37"/>
        <v/>
      </c>
      <c r="K91" s="50">
        <f t="shared" si="40"/>
        <v>0</v>
      </c>
      <c r="L91" s="50" t="str">
        <f t="shared" si="33"/>
        <v/>
      </c>
      <c r="M91" s="50" t="str">
        <f t="shared" si="34"/>
        <v/>
      </c>
      <c r="N91" s="50">
        <f t="shared" si="35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0"/>
        <v/>
      </c>
      <c r="F92" s="50" t="str">
        <f t="shared" si="38"/>
        <v/>
      </c>
      <c r="G92" s="49" t="str">
        <f t="shared" si="38"/>
        <v/>
      </c>
      <c r="H92" s="49" t="str">
        <f t="shared" si="38"/>
        <v/>
      </c>
      <c r="I92" s="50">
        <f t="shared" si="39"/>
        <v>0</v>
      </c>
      <c r="J92" s="50" t="str">
        <f t="shared" si="37"/>
        <v/>
      </c>
      <c r="K92" s="50">
        <f t="shared" si="40"/>
        <v>0</v>
      </c>
      <c r="L92" s="50" t="str">
        <f t="shared" si="33"/>
        <v/>
      </c>
      <c r="M92" s="50" t="str">
        <f t="shared" si="34"/>
        <v/>
      </c>
      <c r="N92" s="50">
        <f t="shared" si="35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0"/>
        <v/>
      </c>
      <c r="F93" s="50" t="str">
        <f t="shared" si="38"/>
        <v/>
      </c>
      <c r="G93" s="49" t="str">
        <f t="shared" si="38"/>
        <v/>
      </c>
      <c r="H93" s="49" t="str">
        <f t="shared" si="38"/>
        <v/>
      </c>
      <c r="I93" s="50">
        <f t="shared" si="39"/>
        <v>0</v>
      </c>
      <c r="J93" s="50" t="str">
        <f t="shared" si="37"/>
        <v/>
      </c>
      <c r="K93" s="50">
        <f t="shared" si="40"/>
        <v>0</v>
      </c>
      <c r="L93" s="50" t="str">
        <f t="shared" si="33"/>
        <v/>
      </c>
      <c r="M93" s="50" t="str">
        <f t="shared" si="34"/>
        <v/>
      </c>
      <c r="N93" s="50">
        <f t="shared" si="35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0"/>
        <v/>
      </c>
      <c r="F94" s="50" t="str">
        <f t="shared" si="38"/>
        <v/>
      </c>
      <c r="G94" s="49" t="str">
        <f t="shared" si="38"/>
        <v/>
      </c>
      <c r="H94" s="49" t="str">
        <f t="shared" si="38"/>
        <v/>
      </c>
      <c r="I94" s="50">
        <f t="shared" si="39"/>
        <v>0</v>
      </c>
      <c r="J94" s="50" t="str">
        <f t="shared" si="37"/>
        <v/>
      </c>
      <c r="K94" s="50">
        <f t="shared" si="40"/>
        <v>0</v>
      </c>
      <c r="L94" s="50" t="str">
        <f t="shared" si="33"/>
        <v/>
      </c>
      <c r="M94" s="50" t="str">
        <f t="shared" si="34"/>
        <v/>
      </c>
      <c r="N94" s="50">
        <f t="shared" si="35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0"/>
        <v/>
      </c>
      <c r="F95" s="50" t="str">
        <f t="shared" si="38"/>
        <v/>
      </c>
      <c r="G95" s="49" t="str">
        <f t="shared" si="38"/>
        <v/>
      </c>
      <c r="H95" s="49" t="str">
        <f t="shared" si="38"/>
        <v/>
      </c>
      <c r="I95" s="50">
        <f t="shared" si="39"/>
        <v>0</v>
      </c>
      <c r="J95" s="50" t="str">
        <f t="shared" si="37"/>
        <v/>
      </c>
      <c r="K95" s="50">
        <f t="shared" si="40"/>
        <v>0</v>
      </c>
      <c r="L95" s="50" t="str">
        <f t="shared" si="33"/>
        <v/>
      </c>
      <c r="M95" s="50" t="str">
        <f t="shared" si="34"/>
        <v/>
      </c>
      <c r="N95" s="50">
        <f t="shared" si="35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0"/>
        <v/>
      </c>
      <c r="F96" s="50" t="str">
        <f t="shared" si="38"/>
        <v/>
      </c>
      <c r="G96" s="49" t="str">
        <f t="shared" si="38"/>
        <v/>
      </c>
      <c r="H96" s="49" t="str">
        <f t="shared" si="38"/>
        <v/>
      </c>
      <c r="I96" s="50">
        <f t="shared" si="39"/>
        <v>0</v>
      </c>
      <c r="J96" s="50" t="str">
        <f t="shared" si="37"/>
        <v/>
      </c>
      <c r="K96" s="50">
        <f t="shared" si="40"/>
        <v>0</v>
      </c>
      <c r="L96" s="50" t="str">
        <f t="shared" si="33"/>
        <v/>
      </c>
      <c r="M96" s="50" t="str">
        <f t="shared" si="34"/>
        <v/>
      </c>
      <c r="N96" s="50">
        <f t="shared" si="35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0"/>
        <v/>
      </c>
      <c r="F97" s="50" t="str">
        <f t="shared" si="38"/>
        <v/>
      </c>
      <c r="G97" s="49" t="str">
        <f t="shared" si="38"/>
        <v/>
      </c>
      <c r="H97" s="49" t="str">
        <f t="shared" si="38"/>
        <v/>
      </c>
      <c r="I97" s="50">
        <f t="shared" si="39"/>
        <v>0</v>
      </c>
      <c r="J97" s="50" t="str">
        <f t="shared" si="37"/>
        <v/>
      </c>
      <c r="K97" s="50">
        <f t="shared" si="40"/>
        <v>0</v>
      </c>
      <c r="L97" s="50" t="str">
        <f t="shared" si="33"/>
        <v/>
      </c>
      <c r="M97" s="50" t="str">
        <f t="shared" si="34"/>
        <v/>
      </c>
      <c r="N97" s="50">
        <f t="shared" si="35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0"/>
        <v/>
      </c>
      <c r="F98" s="50" t="str">
        <f t="shared" si="38"/>
        <v/>
      </c>
      <c r="G98" s="49" t="str">
        <f t="shared" si="38"/>
        <v/>
      </c>
      <c r="H98" s="49" t="str">
        <f t="shared" si="38"/>
        <v/>
      </c>
      <c r="I98" s="50">
        <f t="shared" si="39"/>
        <v>0</v>
      </c>
      <c r="J98" s="50" t="str">
        <f t="shared" si="37"/>
        <v/>
      </c>
      <c r="K98" s="50">
        <f t="shared" si="40"/>
        <v>0</v>
      </c>
      <c r="L98" s="50" t="str">
        <f t="shared" si="33"/>
        <v/>
      </c>
      <c r="M98" s="50" t="str">
        <f t="shared" si="34"/>
        <v/>
      </c>
      <c r="N98" s="50">
        <f t="shared" si="35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0"/>
        <v/>
      </c>
      <c r="F99" s="50" t="str">
        <f t="shared" si="38"/>
        <v/>
      </c>
      <c r="G99" s="49" t="str">
        <f t="shared" si="38"/>
        <v/>
      </c>
      <c r="H99" s="49" t="str">
        <f t="shared" si="38"/>
        <v/>
      </c>
      <c r="I99" s="50">
        <f t="shared" si="39"/>
        <v>0</v>
      </c>
      <c r="J99" s="50" t="str">
        <f t="shared" si="37"/>
        <v/>
      </c>
      <c r="K99" s="50">
        <f t="shared" si="40"/>
        <v>0</v>
      </c>
      <c r="L99" s="50" t="str">
        <f t="shared" si="33"/>
        <v/>
      </c>
      <c r="M99" s="50" t="str">
        <f t="shared" si="34"/>
        <v/>
      </c>
      <c r="N99" s="50">
        <f t="shared" si="35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5:45" x14ac:dyDescent="0.25">
      <c r="L100" s="22" t="s">
        <v>7</v>
      </c>
    </row>
  </sheetData>
  <sheetProtection formatCells="0" formatColumns="0" formatRows="0"/>
  <mergeCells count="293"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I57:J57"/>
    <mergeCell ref="M57:P57"/>
    <mergeCell ref="Q57:T57"/>
    <mergeCell ref="U57:V57"/>
    <mergeCell ref="I58:J58"/>
    <mergeCell ref="M58:P58"/>
    <mergeCell ref="Q58:T58"/>
    <mergeCell ref="U58:V58"/>
    <mergeCell ref="E55:J55"/>
    <mergeCell ref="K55:V55"/>
    <mergeCell ref="W55:AC55"/>
    <mergeCell ref="I56:J56"/>
    <mergeCell ref="M56:P56"/>
    <mergeCell ref="Q56:T56"/>
    <mergeCell ref="U56:V56"/>
    <mergeCell ref="V52:W52"/>
    <mergeCell ref="X52:Y52"/>
    <mergeCell ref="I53:J53"/>
    <mergeCell ref="K53:L53"/>
    <mergeCell ref="M53:N53"/>
    <mergeCell ref="O53:P53"/>
    <mergeCell ref="R53:S53"/>
    <mergeCell ref="T53:U53"/>
    <mergeCell ref="V53:W53"/>
    <mergeCell ref="X53:Y53"/>
    <mergeCell ref="I52:J52"/>
    <mergeCell ref="K52:L52"/>
    <mergeCell ref="M52:N52"/>
    <mergeCell ref="O52:P52"/>
    <mergeCell ref="R52:S52"/>
    <mergeCell ref="T52:U52"/>
    <mergeCell ref="V50:W50"/>
    <mergeCell ref="X50:Y50"/>
    <mergeCell ref="I51:J51"/>
    <mergeCell ref="K51:L51"/>
    <mergeCell ref="M51:N51"/>
    <mergeCell ref="O51:P51"/>
    <mergeCell ref="R51:S51"/>
    <mergeCell ref="T51:U51"/>
    <mergeCell ref="V51:W51"/>
    <mergeCell ref="X51:Y51"/>
    <mergeCell ref="I50:J50"/>
    <mergeCell ref="K50:L50"/>
    <mergeCell ref="M50:N50"/>
    <mergeCell ref="O50:P50"/>
    <mergeCell ref="R50:S50"/>
    <mergeCell ref="T50:U50"/>
    <mergeCell ref="V48:W48"/>
    <mergeCell ref="X48:Y48"/>
    <mergeCell ref="I49:J49"/>
    <mergeCell ref="K49:L49"/>
    <mergeCell ref="M49:N49"/>
    <mergeCell ref="O49:P49"/>
    <mergeCell ref="R49:S49"/>
    <mergeCell ref="T49:U49"/>
    <mergeCell ref="V49:W49"/>
    <mergeCell ref="X49:Y49"/>
    <mergeCell ref="I48:J48"/>
    <mergeCell ref="K48:L48"/>
    <mergeCell ref="M48:N48"/>
    <mergeCell ref="O48:P48"/>
    <mergeCell ref="R48:S48"/>
    <mergeCell ref="T48:U48"/>
    <mergeCell ref="V46:W46"/>
    <mergeCell ref="X46:Y46"/>
    <mergeCell ref="I47:J47"/>
    <mergeCell ref="K47:L47"/>
    <mergeCell ref="M47:N47"/>
    <mergeCell ref="O47:P47"/>
    <mergeCell ref="R47:S47"/>
    <mergeCell ref="T47:U47"/>
    <mergeCell ref="V47:W47"/>
    <mergeCell ref="X47:Y47"/>
    <mergeCell ref="I46:J46"/>
    <mergeCell ref="K46:L46"/>
    <mergeCell ref="M46:N46"/>
    <mergeCell ref="O46:P46"/>
    <mergeCell ref="R46:S46"/>
    <mergeCell ref="T46:U46"/>
    <mergeCell ref="V44:W44"/>
    <mergeCell ref="X44:Y44"/>
    <mergeCell ref="I45:J45"/>
    <mergeCell ref="K45:L45"/>
    <mergeCell ref="M45:N45"/>
    <mergeCell ref="O45:P45"/>
    <mergeCell ref="R45:S45"/>
    <mergeCell ref="T45:U45"/>
    <mergeCell ref="V45:W45"/>
    <mergeCell ref="X45:Y45"/>
    <mergeCell ref="I44:J44"/>
    <mergeCell ref="K44:L44"/>
    <mergeCell ref="M44:N44"/>
    <mergeCell ref="O44:P44"/>
    <mergeCell ref="R44:S44"/>
    <mergeCell ref="T44:U44"/>
    <mergeCell ref="V42:W42"/>
    <mergeCell ref="X42:Y42"/>
    <mergeCell ref="I43:J43"/>
    <mergeCell ref="K43:L43"/>
    <mergeCell ref="M43:N43"/>
    <mergeCell ref="O43:P43"/>
    <mergeCell ref="R43:S43"/>
    <mergeCell ref="T43:U43"/>
    <mergeCell ref="V43:W43"/>
    <mergeCell ref="X43:Y43"/>
    <mergeCell ref="I42:J42"/>
    <mergeCell ref="K42:L42"/>
    <mergeCell ref="M42:N42"/>
    <mergeCell ref="O42:P42"/>
    <mergeCell ref="R42:S42"/>
    <mergeCell ref="T42:U42"/>
    <mergeCell ref="I41:J41"/>
    <mergeCell ref="K41:L41"/>
    <mergeCell ref="M41:N41"/>
    <mergeCell ref="O41:P41"/>
    <mergeCell ref="R41:S41"/>
    <mergeCell ref="T41:U41"/>
    <mergeCell ref="V41:W41"/>
    <mergeCell ref="X41:Y41"/>
    <mergeCell ref="I40:J40"/>
    <mergeCell ref="K40:L40"/>
    <mergeCell ref="M40:N40"/>
    <mergeCell ref="O40:P40"/>
    <mergeCell ref="R40:S40"/>
    <mergeCell ref="T40:U40"/>
    <mergeCell ref="I39:J39"/>
    <mergeCell ref="K39:L39"/>
    <mergeCell ref="M39:N39"/>
    <mergeCell ref="O39:P39"/>
    <mergeCell ref="R39:S39"/>
    <mergeCell ref="T39:U39"/>
    <mergeCell ref="V39:W39"/>
    <mergeCell ref="X39:Y39"/>
    <mergeCell ref="V40:W40"/>
    <mergeCell ref="X40:Y40"/>
    <mergeCell ref="T37:U37"/>
    <mergeCell ref="V37:W37"/>
    <mergeCell ref="X37:Y37"/>
    <mergeCell ref="I38:J38"/>
    <mergeCell ref="K38:L38"/>
    <mergeCell ref="M38:N38"/>
    <mergeCell ref="O38:P38"/>
    <mergeCell ref="R38:S38"/>
    <mergeCell ref="T38:U38"/>
    <mergeCell ref="V38:W38"/>
    <mergeCell ref="X38:Y38"/>
    <mergeCell ref="E35:F35"/>
    <mergeCell ref="G35:H35"/>
    <mergeCell ref="I35:K35"/>
    <mergeCell ref="L35:M35"/>
    <mergeCell ref="N35:P35"/>
    <mergeCell ref="Q35:S35"/>
    <mergeCell ref="T35:U35"/>
    <mergeCell ref="V35:AC35"/>
    <mergeCell ref="T36:U36"/>
    <mergeCell ref="V36:W36"/>
    <mergeCell ref="X36:Y36"/>
    <mergeCell ref="Z36:Z37"/>
    <mergeCell ref="AA36:AC36"/>
    <mergeCell ref="I37:J37"/>
    <mergeCell ref="K37:L37"/>
    <mergeCell ref="M37:N37"/>
    <mergeCell ref="O37:P37"/>
    <mergeCell ref="R37:S37"/>
    <mergeCell ref="I36:J36"/>
    <mergeCell ref="K36:L36"/>
    <mergeCell ref="M36:N36"/>
    <mergeCell ref="O36:P36"/>
    <mergeCell ref="Q36:Q37"/>
    <mergeCell ref="R36:S36"/>
    <mergeCell ref="I32:J32"/>
    <mergeCell ref="M32:P32"/>
    <mergeCell ref="Q32:T32"/>
    <mergeCell ref="U32:V32"/>
    <mergeCell ref="E33:AC33"/>
    <mergeCell ref="E34:F34"/>
    <mergeCell ref="G34:H34"/>
    <mergeCell ref="I34:K34"/>
    <mergeCell ref="L34:P34"/>
    <mergeCell ref="Q34:S34"/>
    <mergeCell ref="T34:AC34"/>
    <mergeCell ref="I30:J30"/>
    <mergeCell ref="M30:P30"/>
    <mergeCell ref="Q30:T30"/>
    <mergeCell ref="U30:V30"/>
    <mergeCell ref="W30:AC30"/>
    <mergeCell ref="I31:J31"/>
    <mergeCell ref="M31:P31"/>
    <mergeCell ref="Q31:T31"/>
    <mergeCell ref="U31:V31"/>
    <mergeCell ref="I28:J28"/>
    <mergeCell ref="M28:P28"/>
    <mergeCell ref="Q28:T28"/>
    <mergeCell ref="U28:V28"/>
    <mergeCell ref="I29:J29"/>
    <mergeCell ref="M29:P29"/>
    <mergeCell ref="Q29:T29"/>
    <mergeCell ref="U29:V29"/>
    <mergeCell ref="I26:J26"/>
    <mergeCell ref="M26:P26"/>
    <mergeCell ref="Q26:T26"/>
    <mergeCell ref="U26:V26"/>
    <mergeCell ref="I27:J27"/>
    <mergeCell ref="M27:P27"/>
    <mergeCell ref="Q27:T27"/>
    <mergeCell ref="U27:V27"/>
    <mergeCell ref="I24:J24"/>
    <mergeCell ref="M24:P24"/>
    <mergeCell ref="Q24:T24"/>
    <mergeCell ref="U24:V24"/>
    <mergeCell ref="I25:J25"/>
    <mergeCell ref="Q25:T25"/>
    <mergeCell ref="U25:V25"/>
    <mergeCell ref="X18:Y18"/>
    <mergeCell ref="X19:Y19"/>
    <mergeCell ref="X20:Y20"/>
    <mergeCell ref="X21:Y21"/>
    <mergeCell ref="E23:J23"/>
    <mergeCell ref="K23:V23"/>
    <mergeCell ref="W23:AC23"/>
    <mergeCell ref="X12:Y12"/>
    <mergeCell ref="X13:Y13"/>
    <mergeCell ref="X14:Y14"/>
    <mergeCell ref="X15:Y15"/>
    <mergeCell ref="X16:Y16"/>
    <mergeCell ref="X17:Y17"/>
    <mergeCell ref="X6:Y6"/>
    <mergeCell ref="X7:Y7"/>
    <mergeCell ref="X8:Y8"/>
    <mergeCell ref="X9:Y9"/>
    <mergeCell ref="X10:Y10"/>
    <mergeCell ref="X11:Y11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</mergeCells>
  <conditionalFormatting sqref="F6:F21">
    <cfRule type="duplicateValues" dxfId="22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  <pageSetUpPr fitToPage="1"/>
  </sheetPr>
  <dimension ref="A1:AS99"/>
  <sheetViews>
    <sheetView showZeros="0" view="pageBreakPreview" topLeftCell="E1" zoomScaleNormal="100" zoomScaleSheetLayoutView="100" workbookViewId="0">
      <pane ySplit="1" topLeftCell="A17" activePane="bottomLeft" state="frozenSplit"/>
      <selection activeCell="Y17" sqref="Y17:Z17"/>
      <selection pane="bottomLeft" activeCell="G25" sqref="G25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9" width="5.28515625" style="22" bestFit="1" customWidth="1"/>
    <col min="10" max="10" width="4.7109375" style="22" customWidth="1"/>
    <col min="11" max="11" width="5.85546875" style="22" bestFit="1" customWidth="1"/>
    <col min="12" max="12" width="4.7109375" style="22" customWidth="1"/>
    <col min="13" max="13" width="5.28515625" style="22" bestFit="1" customWidth="1"/>
    <col min="14" max="17" width="4.7109375" style="22" customWidth="1"/>
    <col min="18" max="18" width="5.28515625" style="22" bestFit="1" customWidth="1"/>
    <col min="19" max="19" width="4.7109375" style="22" customWidth="1"/>
    <col min="20" max="20" width="5.28515625" style="22" bestFit="1" customWidth="1"/>
    <col min="21" max="21" width="4.7109375" style="22" customWidth="1"/>
    <col min="22" max="22" width="5.28515625" style="22" bestFit="1" customWidth="1"/>
    <col min="23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5.28515625" style="70" bestFit="1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56</v>
      </c>
      <c r="H3" s="428"/>
      <c r="I3" s="426" t="s">
        <v>20</v>
      </c>
      <c r="J3" s="429"/>
      <c r="K3" s="427"/>
      <c r="L3" s="460">
        <v>11</v>
      </c>
      <c r="M3" s="461"/>
      <c r="N3" s="426" t="s">
        <v>21</v>
      </c>
      <c r="O3" s="429"/>
      <c r="P3" s="427"/>
      <c r="Q3" s="65" t="s">
        <v>691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56"/>
      <c r="F5" s="157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72">
        <v>272</v>
      </c>
      <c r="G6" s="54" t="str">
        <f t="shared" ref="G6:G21" si="0">IFERROR(VLOOKUP($F6,triple_j,2,FALSE)&amp;" "&amp;UPPER(VLOOKUP($F6,triple_j,3,FALSE)),"")</f>
        <v>Mary FASIPE</v>
      </c>
      <c r="H6" s="192" t="str">
        <f t="shared" ref="H6:H21" si="1">IFERROR(VLOOKUP($F6,triple_j,5,FALSE),"")</f>
        <v>Enfield and Haringey</v>
      </c>
      <c r="I6" s="187" t="s">
        <v>1005</v>
      </c>
      <c r="J6" s="74"/>
      <c r="K6" s="187">
        <v>11.57</v>
      </c>
      <c r="L6" s="74" t="s">
        <v>1006</v>
      </c>
      <c r="M6" s="187">
        <v>12.64</v>
      </c>
      <c r="N6" s="74"/>
      <c r="O6" s="460">
        <f>IF(AND(I6="X",K6="X",M6="X"),0,LARGE(I6:N6,1))</f>
        <v>12.64</v>
      </c>
      <c r="P6" s="461"/>
      <c r="Q6" s="33">
        <f>J68</f>
        <v>1</v>
      </c>
      <c r="R6" s="187" t="s">
        <v>1005</v>
      </c>
      <c r="S6" s="74"/>
      <c r="T6" s="187">
        <v>12.71</v>
      </c>
      <c r="U6" s="74"/>
      <c r="V6" s="187">
        <v>12.82</v>
      </c>
      <c r="W6" s="74" t="s">
        <v>1006</v>
      </c>
      <c r="X6" s="460">
        <f>IF(AND(R6="X",T6="X",V6="X"),O6,IF(O6&gt;LARGE(R6:W6,1),O6,LARGE(R6:W6,1)))</f>
        <v>12.82</v>
      </c>
      <c r="Y6" s="461"/>
      <c r="Z6" s="33"/>
      <c r="AA6" s="188" t="str">
        <f t="shared" ref="AA6:AA21" si="2">IFERROR(VLOOKUP($F6,triple_j,4,FALSE),"")</f>
        <v>Senior</v>
      </c>
      <c r="AB6" s="188" t="str">
        <f t="shared" ref="AB6:AB21" si="3">IFERROR(VLOOKUP($F6,triple_j,8,FALSE),"")</f>
        <v/>
      </c>
      <c r="AC6" s="144" t="str">
        <f t="shared" ref="AC6:AC21" si="4">IFERROR(VLOOKUP($F6,triple_j,7,FALSE),"")</f>
        <v>12.18</v>
      </c>
      <c r="AD6" s="34"/>
    </row>
    <row r="7" spans="1:44" ht="15.95" customHeight="1" x14ac:dyDescent="0.25">
      <c r="A7" s="30"/>
      <c r="B7" s="30"/>
      <c r="C7" s="25"/>
      <c r="D7" s="25"/>
      <c r="E7" s="188">
        <v>2</v>
      </c>
      <c r="F7" s="172">
        <v>273</v>
      </c>
      <c r="G7" s="54" t="str">
        <f t="shared" si="0"/>
        <v>Joanna LAWLER-RHODES</v>
      </c>
      <c r="H7" s="192" t="str">
        <f t="shared" si="1"/>
        <v>Bingley Harriers</v>
      </c>
      <c r="I7" s="187">
        <v>10.5</v>
      </c>
      <c r="J7" s="74" t="s">
        <v>1006</v>
      </c>
      <c r="K7" s="187">
        <v>11.28</v>
      </c>
      <c r="L7" s="74" t="s">
        <v>1089</v>
      </c>
      <c r="M7" s="187">
        <v>11.27</v>
      </c>
      <c r="N7" s="74"/>
      <c r="O7" s="460">
        <f t="shared" ref="O7:O21" si="5">IF(AND(I7="X",K7="X",M7="X"),0,LARGE(I7:N7,1))</f>
        <v>11.28</v>
      </c>
      <c r="P7" s="461"/>
      <c r="Q7" s="33">
        <f t="shared" ref="Q7:Q21" si="6">J69</f>
        <v>4</v>
      </c>
      <c r="R7" s="187">
        <v>11.27</v>
      </c>
      <c r="S7" s="74"/>
      <c r="T7" s="187">
        <v>11.18</v>
      </c>
      <c r="U7" s="74"/>
      <c r="V7" s="187" t="s">
        <v>1005</v>
      </c>
      <c r="W7" s="74"/>
      <c r="X7" s="460">
        <f t="shared" ref="X7:X21" si="7">IF(AND(R7="X",T7="X",V7="X"),O7,IF(O7&gt;LARGE(R7:W7,1),O7,LARGE(R7:W7,1)))</f>
        <v>11.28</v>
      </c>
      <c r="Y7" s="461"/>
      <c r="Z7" s="33"/>
      <c r="AA7" s="188" t="str">
        <f t="shared" si="2"/>
        <v>Senior</v>
      </c>
      <c r="AB7" s="188" t="str">
        <f t="shared" si="3"/>
        <v/>
      </c>
      <c r="AC7" s="69" t="str">
        <f t="shared" si="4"/>
        <v>11.78</v>
      </c>
      <c r="AD7" s="35"/>
    </row>
    <row r="8" spans="1:44" ht="15.95" customHeight="1" x14ac:dyDescent="0.25">
      <c r="A8" s="30"/>
      <c r="B8" s="30"/>
      <c r="C8" s="25"/>
      <c r="D8" s="25"/>
      <c r="E8" s="188">
        <v>3</v>
      </c>
      <c r="F8" s="172"/>
      <c r="G8" s="54" t="str">
        <f t="shared" si="0"/>
        <v/>
      </c>
      <c r="H8" s="192" t="str">
        <f t="shared" si="1"/>
        <v/>
      </c>
      <c r="I8" s="187">
        <v>0</v>
      </c>
      <c r="J8" s="74"/>
      <c r="K8" s="187"/>
      <c r="L8" s="74"/>
      <c r="M8" s="187"/>
      <c r="N8" s="74"/>
      <c r="O8" s="460">
        <f t="shared" si="5"/>
        <v>0</v>
      </c>
      <c r="P8" s="461"/>
      <c r="Q8" s="33" t="str">
        <f t="shared" si="6"/>
        <v/>
      </c>
      <c r="R8" s="187"/>
      <c r="S8" s="74"/>
      <c r="T8" s="187"/>
      <c r="U8" s="74"/>
      <c r="V8" s="187">
        <v>0</v>
      </c>
      <c r="W8" s="74"/>
      <c r="X8" s="460">
        <f t="shared" si="7"/>
        <v>0</v>
      </c>
      <c r="Y8" s="461"/>
      <c r="Z8" s="33"/>
      <c r="AA8" s="188" t="str">
        <f t="shared" si="2"/>
        <v/>
      </c>
      <c r="AB8" s="188" t="str">
        <f t="shared" si="3"/>
        <v/>
      </c>
      <c r="AC8" s="69" t="str">
        <f t="shared" si="4"/>
        <v/>
      </c>
    </row>
    <row r="9" spans="1:44" ht="15.95" customHeight="1" x14ac:dyDescent="0.25">
      <c r="A9" s="30"/>
      <c r="B9" s="30"/>
      <c r="C9" s="25"/>
      <c r="D9" s="25"/>
      <c r="E9" s="188">
        <v>4</v>
      </c>
      <c r="F9" s="172"/>
      <c r="G9" s="54" t="str">
        <f t="shared" si="0"/>
        <v/>
      </c>
      <c r="H9" s="192" t="str">
        <f t="shared" si="1"/>
        <v/>
      </c>
      <c r="I9" s="187">
        <v>0</v>
      </c>
      <c r="J9" s="74"/>
      <c r="K9" s="187"/>
      <c r="L9" s="74"/>
      <c r="M9" s="187"/>
      <c r="N9" s="74"/>
      <c r="O9" s="460">
        <f t="shared" si="5"/>
        <v>0</v>
      </c>
      <c r="P9" s="461"/>
      <c r="Q9" s="33" t="str">
        <f t="shared" si="6"/>
        <v/>
      </c>
      <c r="R9" s="187"/>
      <c r="S9" s="74"/>
      <c r="T9" s="187"/>
      <c r="U9" s="74"/>
      <c r="V9" s="187">
        <v>0</v>
      </c>
      <c r="W9" s="74"/>
      <c r="X9" s="460">
        <f t="shared" si="7"/>
        <v>0</v>
      </c>
      <c r="Y9" s="461"/>
      <c r="Z9" s="33"/>
      <c r="AA9" s="188" t="str">
        <f t="shared" si="2"/>
        <v/>
      </c>
      <c r="AB9" s="188" t="str">
        <f t="shared" si="3"/>
        <v/>
      </c>
      <c r="AC9" s="69" t="str">
        <f t="shared" si="4"/>
        <v/>
      </c>
    </row>
    <row r="10" spans="1:44" ht="15.95" customHeight="1" x14ac:dyDescent="0.25">
      <c r="A10" s="30"/>
      <c r="B10" s="30"/>
      <c r="C10" s="25"/>
      <c r="D10" s="25"/>
      <c r="E10" s="188">
        <v>5</v>
      </c>
      <c r="F10" s="172">
        <v>277</v>
      </c>
      <c r="G10" s="54" t="str">
        <f t="shared" si="0"/>
        <v>Grace  SULLIVAN</v>
      </c>
      <c r="H10" s="192" t="str">
        <f t="shared" si="1"/>
        <v>Ashford AC</v>
      </c>
      <c r="I10" s="187" t="s">
        <v>1005</v>
      </c>
      <c r="J10" s="74"/>
      <c r="K10" s="187" t="s">
        <v>1005</v>
      </c>
      <c r="L10" s="74"/>
      <c r="M10" s="187" t="s">
        <v>1005</v>
      </c>
      <c r="N10" s="74"/>
      <c r="O10" s="460">
        <f t="shared" si="5"/>
        <v>0</v>
      </c>
      <c r="P10" s="461"/>
      <c r="Q10" s="33" t="str">
        <f t="shared" si="6"/>
        <v/>
      </c>
      <c r="R10" s="187">
        <v>11.27</v>
      </c>
      <c r="S10" s="74"/>
      <c r="T10" s="187">
        <v>11.22</v>
      </c>
      <c r="U10" s="74" t="s">
        <v>1016</v>
      </c>
      <c r="V10" s="187">
        <v>11.27</v>
      </c>
      <c r="W10" s="74" t="s">
        <v>1017</v>
      </c>
      <c r="X10" s="460">
        <f t="shared" si="7"/>
        <v>11.27</v>
      </c>
      <c r="Y10" s="461"/>
      <c r="Z10" s="33"/>
      <c r="AA10" s="188" t="str">
        <f t="shared" si="2"/>
        <v>Senior</v>
      </c>
      <c r="AB10" s="188" t="str">
        <f t="shared" si="3"/>
        <v/>
      </c>
      <c r="AC10" s="69" t="str">
        <f t="shared" si="4"/>
        <v>11.59</v>
      </c>
    </row>
    <row r="11" spans="1:44" ht="15.95" customHeight="1" x14ac:dyDescent="0.25">
      <c r="A11" s="30"/>
      <c r="B11" s="30"/>
      <c r="C11" s="25"/>
      <c r="D11" s="25"/>
      <c r="E11" s="188">
        <v>6</v>
      </c>
      <c r="F11" s="172">
        <v>278</v>
      </c>
      <c r="G11" s="54" t="str">
        <f t="shared" si="0"/>
        <v>Sonyce ARCHER</v>
      </c>
      <c r="H11" s="192" t="str">
        <f t="shared" si="1"/>
        <v>Croydon Harriers</v>
      </c>
      <c r="I11" s="187">
        <v>11.03</v>
      </c>
      <c r="J11" s="74"/>
      <c r="K11" s="187">
        <v>11.24</v>
      </c>
      <c r="L11" s="74"/>
      <c r="M11" s="187" t="s">
        <v>1005</v>
      </c>
      <c r="N11" s="74"/>
      <c r="O11" s="460">
        <f t="shared" si="5"/>
        <v>11.24</v>
      </c>
      <c r="P11" s="461"/>
      <c r="Q11" s="33">
        <f t="shared" si="6"/>
        <v>5</v>
      </c>
      <c r="R11" s="187">
        <v>11.01</v>
      </c>
      <c r="S11" s="74" t="s">
        <v>1007</v>
      </c>
      <c r="T11" s="187">
        <v>10.8</v>
      </c>
      <c r="U11" s="74"/>
      <c r="V11" s="187">
        <v>11.26</v>
      </c>
      <c r="W11" s="74" t="s">
        <v>1015</v>
      </c>
      <c r="X11" s="460">
        <f t="shared" si="7"/>
        <v>11.26</v>
      </c>
      <c r="Y11" s="461"/>
      <c r="Z11" s="33"/>
      <c r="AA11" s="188" t="str">
        <f t="shared" si="2"/>
        <v>Senior</v>
      </c>
      <c r="AB11" s="188" t="str">
        <f t="shared" si="3"/>
        <v/>
      </c>
      <c r="AC11" s="69" t="str">
        <f t="shared" si="4"/>
        <v>11.56</v>
      </c>
    </row>
    <row r="12" spans="1:44" ht="15.95" customHeight="1" x14ac:dyDescent="0.25">
      <c r="A12" s="30"/>
      <c r="B12" s="30"/>
      <c r="C12" s="25"/>
      <c r="D12" s="25"/>
      <c r="E12" s="188">
        <v>7</v>
      </c>
      <c r="F12" s="172"/>
      <c r="G12" s="54" t="str">
        <f t="shared" si="0"/>
        <v/>
      </c>
      <c r="H12" s="192" t="str">
        <f t="shared" si="1"/>
        <v/>
      </c>
      <c r="I12" s="187">
        <v>0</v>
      </c>
      <c r="J12" s="74"/>
      <c r="K12" s="187"/>
      <c r="L12" s="74"/>
      <c r="M12" s="187"/>
      <c r="N12" s="74"/>
      <c r="O12" s="460">
        <f t="shared" si="5"/>
        <v>0</v>
      </c>
      <c r="P12" s="461"/>
      <c r="Q12" s="33" t="str">
        <f t="shared" si="6"/>
        <v/>
      </c>
      <c r="R12" s="187"/>
      <c r="S12" s="74"/>
      <c r="T12" s="187"/>
      <c r="U12" s="74"/>
      <c r="V12" s="187">
        <v>0</v>
      </c>
      <c r="W12" s="74"/>
      <c r="X12" s="460">
        <f t="shared" si="7"/>
        <v>0</v>
      </c>
      <c r="Y12" s="461"/>
      <c r="Z12" s="33"/>
      <c r="AA12" s="188" t="str">
        <f t="shared" si="2"/>
        <v/>
      </c>
      <c r="AB12" s="188" t="str">
        <f t="shared" si="3"/>
        <v/>
      </c>
      <c r="AC12" s="69" t="str">
        <f t="shared" si="4"/>
        <v/>
      </c>
    </row>
    <row r="13" spans="1:44" ht="15.95" customHeight="1" x14ac:dyDescent="0.25">
      <c r="A13" s="30"/>
      <c r="B13" s="30"/>
      <c r="C13" s="25"/>
      <c r="D13" s="25"/>
      <c r="E13" s="188">
        <v>8</v>
      </c>
      <c r="F13" s="172">
        <v>280</v>
      </c>
      <c r="G13" s="54" t="str">
        <f t="shared" si="0"/>
        <v>Amelia GRAY</v>
      </c>
      <c r="H13" s="192" t="str">
        <f t="shared" si="1"/>
        <v>Andover AC</v>
      </c>
      <c r="I13" s="187">
        <v>10.92</v>
      </c>
      <c r="J13" s="74"/>
      <c r="K13" s="187">
        <v>11.2</v>
      </c>
      <c r="L13" s="74" t="s">
        <v>1019</v>
      </c>
      <c r="M13" s="187">
        <v>10.58</v>
      </c>
      <c r="N13" s="74"/>
      <c r="O13" s="460">
        <f t="shared" si="5"/>
        <v>11.2</v>
      </c>
      <c r="P13" s="461"/>
      <c r="Q13" s="33">
        <f t="shared" si="6"/>
        <v>6</v>
      </c>
      <c r="R13" s="187">
        <v>11</v>
      </c>
      <c r="S13" s="74"/>
      <c r="T13" s="187">
        <v>11.09</v>
      </c>
      <c r="U13" s="74" t="s">
        <v>1016</v>
      </c>
      <c r="V13" s="187">
        <v>11.02</v>
      </c>
      <c r="W13" s="74"/>
      <c r="X13" s="460">
        <f t="shared" si="7"/>
        <v>11.2</v>
      </c>
      <c r="Y13" s="461"/>
      <c r="Z13" s="33"/>
      <c r="AA13" s="188" t="str">
        <f t="shared" si="2"/>
        <v>U15</v>
      </c>
      <c r="AB13" s="188" t="str">
        <f t="shared" si="3"/>
        <v/>
      </c>
      <c r="AC13" s="69" t="str">
        <f t="shared" si="4"/>
        <v>11.28</v>
      </c>
    </row>
    <row r="14" spans="1:44" ht="15.95" customHeight="1" x14ac:dyDescent="0.25">
      <c r="A14" s="30"/>
      <c r="B14" s="30"/>
      <c r="C14" s="25"/>
      <c r="D14" s="25"/>
      <c r="E14" s="188">
        <v>9</v>
      </c>
      <c r="F14" s="172"/>
      <c r="G14" s="54" t="str">
        <f t="shared" si="0"/>
        <v/>
      </c>
      <c r="H14" s="192" t="str">
        <f t="shared" si="1"/>
        <v/>
      </c>
      <c r="I14" s="187">
        <v>0</v>
      </c>
      <c r="J14" s="74"/>
      <c r="K14" s="187"/>
      <c r="L14" s="74"/>
      <c r="M14" s="187"/>
      <c r="N14" s="74"/>
      <c r="O14" s="460">
        <f t="shared" si="5"/>
        <v>0</v>
      </c>
      <c r="P14" s="461"/>
      <c r="Q14" s="33" t="str">
        <f t="shared" si="6"/>
        <v/>
      </c>
      <c r="R14" s="187"/>
      <c r="S14" s="74"/>
      <c r="T14" s="187"/>
      <c r="U14" s="74"/>
      <c r="V14" s="187">
        <v>0</v>
      </c>
      <c r="W14" s="74"/>
      <c r="X14" s="460">
        <f t="shared" si="7"/>
        <v>0</v>
      </c>
      <c r="Y14" s="461"/>
      <c r="Z14" s="33"/>
      <c r="AA14" s="188" t="str">
        <f t="shared" si="2"/>
        <v/>
      </c>
      <c r="AB14" s="188" t="str">
        <f t="shared" si="3"/>
        <v/>
      </c>
      <c r="AC14" s="69" t="str">
        <f t="shared" si="4"/>
        <v/>
      </c>
    </row>
    <row r="15" spans="1:44" ht="15.95" customHeight="1" x14ac:dyDescent="0.25">
      <c r="A15" s="30"/>
      <c r="B15" s="30"/>
      <c r="C15" s="25"/>
      <c r="D15" s="25"/>
      <c r="E15" s="188">
        <v>10</v>
      </c>
      <c r="F15" s="172">
        <v>275</v>
      </c>
      <c r="G15" s="54" t="str">
        <f t="shared" si="0"/>
        <v>Kelsey SUTHERLAND</v>
      </c>
      <c r="H15" s="192" t="str">
        <f t="shared" si="1"/>
        <v>Brighton and Hove</v>
      </c>
      <c r="I15" s="187" t="s">
        <v>1005</v>
      </c>
      <c r="J15" s="74"/>
      <c r="K15" s="187">
        <v>10.84</v>
      </c>
      <c r="L15" s="74"/>
      <c r="M15" s="187">
        <v>11.3</v>
      </c>
      <c r="N15" s="74" t="s">
        <v>1021</v>
      </c>
      <c r="O15" s="460">
        <f t="shared" si="5"/>
        <v>11.3</v>
      </c>
      <c r="P15" s="461"/>
      <c r="Q15" s="33">
        <f t="shared" si="6"/>
        <v>3</v>
      </c>
      <c r="R15" s="187" t="s">
        <v>1005</v>
      </c>
      <c r="S15" s="74" t="s">
        <v>1008</v>
      </c>
      <c r="T15" s="187" t="s">
        <v>1005</v>
      </c>
      <c r="U15" s="74" t="s">
        <v>1013</v>
      </c>
      <c r="V15" s="187">
        <v>11.01</v>
      </c>
      <c r="W15" s="74" t="s">
        <v>1022</v>
      </c>
      <c r="X15" s="460">
        <f t="shared" si="7"/>
        <v>11.3</v>
      </c>
      <c r="Y15" s="461"/>
      <c r="Z15" s="33"/>
      <c r="AA15" s="188" t="str">
        <f t="shared" si="2"/>
        <v>U17</v>
      </c>
      <c r="AB15" s="188" t="str">
        <f t="shared" si="3"/>
        <v/>
      </c>
      <c r="AC15" s="69" t="str">
        <f t="shared" si="4"/>
        <v>11.74</v>
      </c>
    </row>
    <row r="16" spans="1:44" ht="15.95" customHeight="1" x14ac:dyDescent="0.25">
      <c r="A16" s="30"/>
      <c r="B16" s="30"/>
      <c r="C16" s="25"/>
      <c r="D16" s="25"/>
      <c r="E16" s="188">
        <v>11</v>
      </c>
      <c r="F16" s="172">
        <v>281</v>
      </c>
      <c r="G16" s="54" t="str">
        <f t="shared" si="0"/>
        <v>Temi FAJEMISIN</v>
      </c>
      <c r="H16" s="192" t="str">
        <f t="shared" si="1"/>
        <v>Oxford City AC</v>
      </c>
      <c r="I16" s="187">
        <v>10.71</v>
      </c>
      <c r="J16" s="74" t="s">
        <v>1023</v>
      </c>
      <c r="K16" s="187" t="s">
        <v>1005</v>
      </c>
      <c r="L16" s="74" t="s">
        <v>1022</v>
      </c>
      <c r="M16" s="187">
        <v>10.54</v>
      </c>
      <c r="N16" s="74" t="s">
        <v>1024</v>
      </c>
      <c r="O16" s="460">
        <f t="shared" si="5"/>
        <v>10.71</v>
      </c>
      <c r="P16" s="461"/>
      <c r="Q16" s="33">
        <f t="shared" si="6"/>
        <v>10</v>
      </c>
      <c r="R16" s="187">
        <v>10.9</v>
      </c>
      <c r="S16" s="74" t="s">
        <v>1022</v>
      </c>
      <c r="T16" s="187">
        <v>10.88</v>
      </c>
      <c r="U16" s="74" t="s">
        <v>1019</v>
      </c>
      <c r="V16" s="187" t="s">
        <v>1005</v>
      </c>
      <c r="W16" s="74" t="s">
        <v>1006</v>
      </c>
      <c r="X16" s="460">
        <f t="shared" si="7"/>
        <v>10.9</v>
      </c>
      <c r="Y16" s="461"/>
      <c r="Z16" s="33"/>
      <c r="AA16" s="188" t="str">
        <f t="shared" si="2"/>
        <v>U17</v>
      </c>
      <c r="AB16" s="188" t="str">
        <f t="shared" si="3"/>
        <v/>
      </c>
      <c r="AC16" s="69" t="str">
        <f t="shared" si="4"/>
        <v>11.14</v>
      </c>
    </row>
    <row r="17" spans="1:30" ht="15.95" customHeight="1" x14ac:dyDescent="0.25">
      <c r="A17" s="30"/>
      <c r="B17" s="30"/>
      <c r="C17" s="25"/>
      <c r="D17" s="25"/>
      <c r="E17" s="188">
        <v>12</v>
      </c>
      <c r="F17" s="172">
        <v>284</v>
      </c>
      <c r="G17" s="54" t="str">
        <f t="shared" si="0"/>
        <v>Anna ROGOZHA</v>
      </c>
      <c r="H17" s="192" t="str">
        <f t="shared" si="1"/>
        <v>M Milton Keynes AC</v>
      </c>
      <c r="I17" s="187">
        <v>11.02</v>
      </c>
      <c r="J17" s="74" t="s">
        <v>1011</v>
      </c>
      <c r="K17" s="187">
        <v>11.07</v>
      </c>
      <c r="L17" s="74" t="s">
        <v>1025</v>
      </c>
      <c r="M17" s="187">
        <v>11.04</v>
      </c>
      <c r="N17" s="74" t="s">
        <v>1026</v>
      </c>
      <c r="O17" s="460">
        <f t="shared" si="5"/>
        <v>11.07</v>
      </c>
      <c r="P17" s="461"/>
      <c r="Q17" s="33">
        <f t="shared" si="6"/>
        <v>7</v>
      </c>
      <c r="R17" s="187">
        <v>10.87</v>
      </c>
      <c r="S17" s="74" t="s">
        <v>1026</v>
      </c>
      <c r="T17" s="187">
        <v>10.82</v>
      </c>
      <c r="U17" s="74" t="s">
        <v>1027</v>
      </c>
      <c r="V17" s="187">
        <v>10.55</v>
      </c>
      <c r="W17" s="74" t="s">
        <v>1020</v>
      </c>
      <c r="X17" s="460">
        <f t="shared" si="7"/>
        <v>11.07</v>
      </c>
      <c r="Y17" s="461"/>
      <c r="Z17" s="33"/>
      <c r="AA17" s="188" t="str">
        <f t="shared" si="2"/>
        <v>U17</v>
      </c>
      <c r="AB17" s="188" t="str">
        <f t="shared" si="3"/>
        <v/>
      </c>
      <c r="AC17" s="69" t="str">
        <f t="shared" si="4"/>
        <v>10.81</v>
      </c>
    </row>
    <row r="18" spans="1:30" ht="15.95" customHeight="1" x14ac:dyDescent="0.25">
      <c r="A18" s="30"/>
      <c r="B18" s="30"/>
      <c r="C18" s="25"/>
      <c r="D18" s="25"/>
      <c r="E18" s="188">
        <v>13</v>
      </c>
      <c r="F18" s="172"/>
      <c r="G18" s="54" t="str">
        <f t="shared" si="0"/>
        <v/>
      </c>
      <c r="H18" s="192" t="str">
        <f t="shared" si="1"/>
        <v/>
      </c>
      <c r="I18" s="187">
        <v>0</v>
      </c>
      <c r="J18" s="74"/>
      <c r="K18" s="187"/>
      <c r="L18" s="74"/>
      <c r="M18" s="187"/>
      <c r="N18" s="74"/>
      <c r="O18" s="460">
        <f t="shared" si="5"/>
        <v>0</v>
      </c>
      <c r="P18" s="461"/>
      <c r="Q18" s="33" t="str">
        <f t="shared" si="6"/>
        <v/>
      </c>
      <c r="R18" s="187"/>
      <c r="S18" s="74"/>
      <c r="T18" s="187"/>
      <c r="U18" s="74"/>
      <c r="V18" s="187">
        <v>0</v>
      </c>
      <c r="W18" s="74"/>
      <c r="X18" s="460">
        <f t="shared" si="7"/>
        <v>0</v>
      </c>
      <c r="Y18" s="461"/>
      <c r="Z18" s="33"/>
      <c r="AA18" s="188" t="str">
        <f t="shared" si="2"/>
        <v/>
      </c>
      <c r="AB18" s="188" t="str">
        <f t="shared" si="3"/>
        <v/>
      </c>
      <c r="AC18" s="69" t="str">
        <f t="shared" si="4"/>
        <v/>
      </c>
    </row>
    <row r="19" spans="1:30" ht="15.95" customHeight="1" x14ac:dyDescent="0.25">
      <c r="A19" s="30"/>
      <c r="B19" s="30"/>
      <c r="C19" s="25"/>
      <c r="D19" s="25"/>
      <c r="E19" s="188">
        <v>14</v>
      </c>
      <c r="F19" s="172">
        <v>279</v>
      </c>
      <c r="G19" s="54" t="str">
        <f t="shared" si="0"/>
        <v>Klaudia WALAS</v>
      </c>
      <c r="H19" s="192" t="str">
        <f t="shared" si="1"/>
        <v>WSEH</v>
      </c>
      <c r="I19" s="187">
        <v>10.71</v>
      </c>
      <c r="J19" s="74" t="s">
        <v>1028</v>
      </c>
      <c r="K19" s="187">
        <v>10.45</v>
      </c>
      <c r="L19" s="74" t="s">
        <v>1029</v>
      </c>
      <c r="M19" s="187">
        <v>10.78</v>
      </c>
      <c r="N19" s="74" t="s">
        <v>1012</v>
      </c>
      <c r="O19" s="460">
        <f t="shared" si="5"/>
        <v>10.78</v>
      </c>
      <c r="P19" s="461"/>
      <c r="Q19" s="33">
        <f t="shared" si="6"/>
        <v>9</v>
      </c>
      <c r="R19" s="187">
        <v>11.07</v>
      </c>
      <c r="S19" s="74" t="s">
        <v>1018</v>
      </c>
      <c r="T19" s="187">
        <v>10.52</v>
      </c>
      <c r="U19" s="74" t="s">
        <v>1008</v>
      </c>
      <c r="V19" s="187">
        <v>10.9</v>
      </c>
      <c r="W19" s="74" t="s">
        <v>1013</v>
      </c>
      <c r="X19" s="460">
        <f t="shared" si="7"/>
        <v>11.07</v>
      </c>
      <c r="Y19" s="461"/>
      <c r="Z19" s="33"/>
      <c r="AA19" s="188" t="str">
        <f t="shared" si="2"/>
        <v>U20</v>
      </c>
      <c r="AB19" s="188" t="str">
        <f t="shared" si="3"/>
        <v/>
      </c>
      <c r="AC19" s="69" t="str">
        <f t="shared" si="4"/>
        <v>11.34</v>
      </c>
    </row>
    <row r="20" spans="1:30" ht="15.95" customHeight="1" x14ac:dyDescent="0.25">
      <c r="A20" s="30"/>
      <c r="B20" s="30"/>
      <c r="C20" s="25"/>
      <c r="D20" s="25"/>
      <c r="E20" s="188">
        <v>15</v>
      </c>
      <c r="F20" s="172">
        <v>282</v>
      </c>
      <c r="G20" s="54" t="str">
        <f t="shared" si="0"/>
        <v>Holly GRIFFITHS BROWN</v>
      </c>
      <c r="H20" s="192" t="str">
        <f t="shared" si="1"/>
        <v>Oxford City</v>
      </c>
      <c r="I20" s="187" t="s">
        <v>1005</v>
      </c>
      <c r="J20" s="74" t="s">
        <v>1030</v>
      </c>
      <c r="K20" s="187">
        <v>11.33</v>
      </c>
      <c r="L20" s="74" t="s">
        <v>1031</v>
      </c>
      <c r="M20" s="187">
        <v>10.92</v>
      </c>
      <c r="N20" s="74" t="s">
        <v>1014</v>
      </c>
      <c r="O20" s="460">
        <f t="shared" si="5"/>
        <v>11.33</v>
      </c>
      <c r="P20" s="461"/>
      <c r="Q20" s="33">
        <f t="shared" si="6"/>
        <v>2</v>
      </c>
      <c r="R20" s="187">
        <v>11.02</v>
      </c>
      <c r="S20" s="74" t="s">
        <v>1027</v>
      </c>
      <c r="T20" s="187">
        <v>10.9</v>
      </c>
      <c r="U20" s="74" t="s">
        <v>1032</v>
      </c>
      <c r="V20" s="187" t="s">
        <v>1005</v>
      </c>
      <c r="W20" s="74" t="s">
        <v>1024</v>
      </c>
      <c r="X20" s="460">
        <f t="shared" si="7"/>
        <v>11.33</v>
      </c>
      <c r="Y20" s="461"/>
      <c r="Z20" s="33"/>
      <c r="AA20" s="188" t="str">
        <f t="shared" si="2"/>
        <v>U20</v>
      </c>
      <c r="AB20" s="188" t="str">
        <f t="shared" si="3"/>
        <v/>
      </c>
      <c r="AC20" s="69" t="str">
        <f t="shared" si="4"/>
        <v>10.95</v>
      </c>
    </row>
    <row r="21" spans="1:30" ht="15.95" customHeight="1" x14ac:dyDescent="0.25">
      <c r="A21" s="30"/>
      <c r="B21" s="30"/>
      <c r="C21" s="25"/>
      <c r="D21" s="25"/>
      <c r="E21" s="188">
        <v>16</v>
      </c>
      <c r="F21" s="172">
        <v>285</v>
      </c>
      <c r="G21" s="54" t="str">
        <f t="shared" si="0"/>
        <v>Bethan EVANS</v>
      </c>
      <c r="H21" s="192" t="str">
        <f t="shared" si="1"/>
        <v>Telford</v>
      </c>
      <c r="I21" s="187">
        <v>10.58</v>
      </c>
      <c r="J21" s="74"/>
      <c r="K21" s="187">
        <v>10.43</v>
      </c>
      <c r="L21" s="74"/>
      <c r="M21" s="187">
        <v>10.84</v>
      </c>
      <c r="N21" s="74" t="s">
        <v>1012</v>
      </c>
      <c r="O21" s="460">
        <f t="shared" si="5"/>
        <v>10.84</v>
      </c>
      <c r="P21" s="461"/>
      <c r="Q21" s="33">
        <f t="shared" si="6"/>
        <v>8</v>
      </c>
      <c r="R21" s="187">
        <v>10.8</v>
      </c>
      <c r="S21" s="74"/>
      <c r="T21" s="187">
        <v>10.82</v>
      </c>
      <c r="U21" s="74"/>
      <c r="V21" s="187">
        <v>10.61</v>
      </c>
      <c r="W21" s="74"/>
      <c r="X21" s="460">
        <f t="shared" si="7"/>
        <v>10.84</v>
      </c>
      <c r="Y21" s="461"/>
      <c r="Z21" s="33"/>
      <c r="AA21" s="188" t="str">
        <f t="shared" si="2"/>
        <v>U20</v>
      </c>
      <c r="AB21" s="188" t="str">
        <f t="shared" si="3"/>
        <v/>
      </c>
      <c r="AC21" s="69" t="str">
        <f t="shared" si="4"/>
        <v>10.75</v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88" t="s">
        <v>43</v>
      </c>
      <c r="F24" s="188" t="s">
        <v>44</v>
      </c>
      <c r="G24" s="188" t="s">
        <v>24</v>
      </c>
      <c r="H24" s="188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89"/>
      <c r="AB24" s="189"/>
      <c r="AC24" s="71"/>
    </row>
    <row r="25" spans="1:30" ht="15.95" customHeight="1" x14ac:dyDescent="0.25">
      <c r="C25" s="25">
        <v>1</v>
      </c>
      <c r="D25" s="17">
        <v>9</v>
      </c>
      <c r="E25" s="188">
        <v>1</v>
      </c>
      <c r="F25" s="296">
        <f t="shared" ref="F25:F32" si="8">IFERROR(VLOOKUP($C25,$E$68:$N$99,2,FALSE),"")</f>
        <v>272</v>
      </c>
      <c r="G25" s="28" t="str">
        <f t="shared" ref="G25:G32" si="9">IFERROR(VLOOKUP($F25,triple_j,2,FALSE)&amp;" "&amp;UPPER(VLOOKUP($F25,triple_j,3,FALSE)),"")</f>
        <v>Mary FASIPE</v>
      </c>
      <c r="H25" s="192" t="str">
        <f t="shared" ref="H25:H32" si="10">IFERROR(VLOOKUP($F25,triple_j,5,FALSE),"")</f>
        <v>Enfield and Haringey</v>
      </c>
      <c r="I25" s="446">
        <f>IFERROR(VLOOKUP($C25,$E$68:$N$99,10,FALSE),"")</f>
        <v>12.82</v>
      </c>
      <c r="J25" s="447"/>
      <c r="K25" s="188">
        <v>9</v>
      </c>
      <c r="L25" s="296">
        <v>279</v>
      </c>
      <c r="M25" s="448" t="str">
        <f t="shared" ref="M25:M32" si="11">IFERROR(VLOOKUP($L25,triple_j,2,FALSE)&amp;" "&amp;UPPER(VLOOKUP($L25,triple_j,3,FALSE)),"")</f>
        <v>Klaudia WALAS</v>
      </c>
      <c r="N25" s="449" t="str">
        <f t="shared" ref="N25:P32" si="12">IFERROR(VLOOKUP($F25,triple_j,2,FALSE)&amp;" "&amp;UPPER(VLOOKUP($F25,triple_j,3,FALSE)),"")</f>
        <v>Mary FASIPE</v>
      </c>
      <c r="O25" s="449" t="str">
        <f t="shared" si="12"/>
        <v>Mary FASIPE</v>
      </c>
      <c r="P25" s="450" t="str">
        <f t="shared" si="12"/>
        <v>Mary FASIPE</v>
      </c>
      <c r="Q25" s="448" t="str">
        <f t="shared" ref="Q25:Q32" si="13">IFERROR(VLOOKUP($L25,triple_j,5,FALSE),"")</f>
        <v>WSEH</v>
      </c>
      <c r="R25" s="449" t="str">
        <f t="shared" ref="R25:T32" si="14">IFERROR(VLOOKUP($F25,triple_j,5,FALSE),"")</f>
        <v>Enfield and Haringey</v>
      </c>
      <c r="S25" s="449" t="str">
        <f t="shared" si="14"/>
        <v>Enfield and Haringey</v>
      </c>
      <c r="T25" s="450" t="str">
        <f t="shared" si="14"/>
        <v>Enfield and Haringey</v>
      </c>
      <c r="U25" s="446">
        <v>11.07</v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188">
        <v>2</v>
      </c>
      <c r="F26" s="188">
        <f t="shared" si="8"/>
        <v>282</v>
      </c>
      <c r="G26" s="28" t="str">
        <f t="shared" si="9"/>
        <v>Holly GRIFFITHS BROWN</v>
      </c>
      <c r="H26" s="192" t="str">
        <f t="shared" si="10"/>
        <v>Oxford City</v>
      </c>
      <c r="I26" s="446">
        <f t="shared" ref="I26:I32" si="15">IFERROR(VLOOKUP($C26,$E$68:$N$99,10,FALSE),"")</f>
        <v>11.33</v>
      </c>
      <c r="J26" s="447"/>
      <c r="K26" s="188">
        <v>10</v>
      </c>
      <c r="L26" s="188">
        <f t="shared" ref="L26:L32" si="16">IFERROR(VLOOKUP($D26,$E$68:$N$99,2,FALSE),"")</f>
        <v>281</v>
      </c>
      <c r="M26" s="448" t="str">
        <f t="shared" si="11"/>
        <v>Temi FAJEMISIN</v>
      </c>
      <c r="N26" s="449" t="str">
        <f t="shared" si="12"/>
        <v>Holly GRIFFITHS BROWN</v>
      </c>
      <c r="O26" s="449" t="str">
        <f t="shared" si="12"/>
        <v>Holly GRIFFITHS BROWN</v>
      </c>
      <c r="P26" s="450" t="str">
        <f t="shared" si="12"/>
        <v>Holly GRIFFITHS BROWN</v>
      </c>
      <c r="Q26" s="448" t="str">
        <f t="shared" si="13"/>
        <v>Oxford City AC</v>
      </c>
      <c r="R26" s="449" t="str">
        <f t="shared" si="14"/>
        <v>Oxford City</v>
      </c>
      <c r="S26" s="449" t="str">
        <f t="shared" si="14"/>
        <v>Oxford City</v>
      </c>
      <c r="T26" s="450" t="str">
        <f t="shared" si="14"/>
        <v>Oxford City</v>
      </c>
      <c r="U26" s="446">
        <f t="shared" ref="U26:U32" si="17">IFERROR(VLOOKUP($D26,$E$68:$N$99,10,FALSE),"")</f>
        <v>10.9</v>
      </c>
      <c r="V26" s="447"/>
      <c r="W26" s="41"/>
      <c r="X26" s="42"/>
      <c r="Y26" s="42"/>
      <c r="Z26" s="20"/>
      <c r="AA26" s="189"/>
      <c r="AB26" s="189"/>
      <c r="AC26" s="71"/>
    </row>
    <row r="27" spans="1:30" ht="15.95" customHeight="1" x14ac:dyDescent="0.25">
      <c r="C27" s="25">
        <v>3</v>
      </c>
      <c r="D27" s="17">
        <v>11</v>
      </c>
      <c r="E27" s="188">
        <v>3</v>
      </c>
      <c r="F27" s="188">
        <f t="shared" si="8"/>
        <v>275</v>
      </c>
      <c r="G27" s="28" t="str">
        <f t="shared" si="9"/>
        <v>Kelsey SUTHERLAND</v>
      </c>
      <c r="H27" s="192" t="str">
        <f t="shared" si="10"/>
        <v>Brighton and Hove</v>
      </c>
      <c r="I27" s="446">
        <f t="shared" si="15"/>
        <v>11.3</v>
      </c>
      <c r="J27" s="447"/>
      <c r="K27" s="188">
        <v>11</v>
      </c>
      <c r="L27" s="188">
        <f t="shared" si="16"/>
        <v>285</v>
      </c>
      <c r="M27" s="448" t="str">
        <f t="shared" si="11"/>
        <v>Bethan EVANS</v>
      </c>
      <c r="N27" s="449" t="str">
        <f t="shared" si="12"/>
        <v>Kelsey SUTHERLAND</v>
      </c>
      <c r="O27" s="449" t="str">
        <f t="shared" si="12"/>
        <v>Kelsey SUTHERLAND</v>
      </c>
      <c r="P27" s="450" t="str">
        <f t="shared" si="12"/>
        <v>Kelsey SUTHERLAND</v>
      </c>
      <c r="Q27" s="448" t="str">
        <f t="shared" si="13"/>
        <v>Telford</v>
      </c>
      <c r="R27" s="449" t="str">
        <f t="shared" si="14"/>
        <v>Brighton and Hove</v>
      </c>
      <c r="S27" s="449" t="str">
        <f t="shared" si="14"/>
        <v>Brighton and Hove</v>
      </c>
      <c r="T27" s="450" t="str">
        <f t="shared" si="14"/>
        <v>Brighton and Hove</v>
      </c>
      <c r="U27" s="446">
        <f t="shared" si="17"/>
        <v>10.84</v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188">
        <v>4</v>
      </c>
      <c r="F28" s="188">
        <f t="shared" si="8"/>
        <v>273</v>
      </c>
      <c r="G28" s="28" t="str">
        <f t="shared" si="9"/>
        <v>Joanna LAWLER-RHODES</v>
      </c>
      <c r="H28" s="192" t="str">
        <f t="shared" si="10"/>
        <v>Bingley Harriers</v>
      </c>
      <c r="I28" s="446">
        <f t="shared" si="15"/>
        <v>11.28</v>
      </c>
      <c r="J28" s="447"/>
      <c r="K28" s="188">
        <v>12</v>
      </c>
      <c r="L28" s="188" t="str">
        <f t="shared" si="16"/>
        <v/>
      </c>
      <c r="M28" s="448" t="str">
        <f t="shared" si="11"/>
        <v/>
      </c>
      <c r="N28" s="449" t="str">
        <f t="shared" si="12"/>
        <v>Joanna LAWLER-RHODES</v>
      </c>
      <c r="O28" s="449" t="str">
        <f t="shared" si="12"/>
        <v>Joanna LAWLER-RHODES</v>
      </c>
      <c r="P28" s="450" t="str">
        <f t="shared" si="12"/>
        <v>Joanna LAWLER-RHODES</v>
      </c>
      <c r="Q28" s="448" t="str">
        <f t="shared" si="13"/>
        <v/>
      </c>
      <c r="R28" s="449" t="str">
        <f t="shared" si="14"/>
        <v>Bingley Harriers</v>
      </c>
      <c r="S28" s="449" t="str">
        <f t="shared" si="14"/>
        <v>Bingley Harriers</v>
      </c>
      <c r="T28" s="450" t="str">
        <f t="shared" si="14"/>
        <v>Bingley Harriers</v>
      </c>
      <c r="U28" s="446" t="str">
        <f t="shared" si="17"/>
        <v/>
      </c>
      <c r="V28" s="447"/>
      <c r="W28" s="41"/>
      <c r="X28" s="42"/>
      <c r="Y28" s="42"/>
      <c r="Z28" s="20"/>
      <c r="AA28" s="189"/>
      <c r="AB28" s="189"/>
      <c r="AC28" s="71"/>
    </row>
    <row r="29" spans="1:30" ht="15.95" customHeight="1" x14ac:dyDescent="0.25">
      <c r="C29" s="25">
        <v>5</v>
      </c>
      <c r="D29" s="17">
        <v>13</v>
      </c>
      <c r="E29" s="188">
        <v>5</v>
      </c>
      <c r="F29" s="188">
        <f t="shared" si="8"/>
        <v>277</v>
      </c>
      <c r="G29" s="28" t="str">
        <f t="shared" si="9"/>
        <v>Grace  SULLIVAN</v>
      </c>
      <c r="H29" s="192" t="str">
        <f t="shared" si="10"/>
        <v>Ashford AC</v>
      </c>
      <c r="I29" s="446">
        <f t="shared" si="15"/>
        <v>11.27</v>
      </c>
      <c r="J29" s="447"/>
      <c r="K29" s="188">
        <v>13</v>
      </c>
      <c r="L29" s="188" t="str">
        <f t="shared" si="16"/>
        <v/>
      </c>
      <c r="M29" s="448" t="str">
        <f t="shared" si="11"/>
        <v/>
      </c>
      <c r="N29" s="449" t="str">
        <f t="shared" si="12"/>
        <v>Grace  SULLIVAN</v>
      </c>
      <c r="O29" s="449" t="str">
        <f t="shared" si="12"/>
        <v>Grace  SULLIVAN</v>
      </c>
      <c r="P29" s="450" t="str">
        <f t="shared" si="12"/>
        <v>Grace  SULLIVAN</v>
      </c>
      <c r="Q29" s="448" t="str">
        <f t="shared" si="13"/>
        <v/>
      </c>
      <c r="R29" s="449" t="str">
        <f t="shared" si="14"/>
        <v>Ashford AC</v>
      </c>
      <c r="S29" s="449" t="str">
        <f t="shared" si="14"/>
        <v>Ashford AC</v>
      </c>
      <c r="T29" s="450" t="str">
        <f t="shared" si="14"/>
        <v>Ashford AC</v>
      </c>
      <c r="U29" s="446" t="str">
        <f t="shared" si="17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188">
        <v>6</v>
      </c>
      <c r="F30" s="188">
        <f t="shared" si="8"/>
        <v>278</v>
      </c>
      <c r="G30" s="28" t="str">
        <f t="shared" si="9"/>
        <v>Sonyce ARCHER</v>
      </c>
      <c r="H30" s="192" t="str">
        <f t="shared" si="10"/>
        <v>Croydon Harriers</v>
      </c>
      <c r="I30" s="446">
        <f t="shared" si="15"/>
        <v>11.26</v>
      </c>
      <c r="J30" s="447"/>
      <c r="K30" s="188">
        <v>14</v>
      </c>
      <c r="L30" s="188" t="str">
        <f t="shared" si="16"/>
        <v/>
      </c>
      <c r="M30" s="448" t="str">
        <f t="shared" si="11"/>
        <v/>
      </c>
      <c r="N30" s="449" t="str">
        <f t="shared" si="12"/>
        <v>Sonyce ARCHER</v>
      </c>
      <c r="O30" s="449" t="str">
        <f t="shared" si="12"/>
        <v>Sonyce ARCHER</v>
      </c>
      <c r="P30" s="450" t="str">
        <f t="shared" si="12"/>
        <v>Sonyce ARCHER</v>
      </c>
      <c r="Q30" s="448" t="str">
        <f t="shared" si="13"/>
        <v/>
      </c>
      <c r="R30" s="449" t="str">
        <f t="shared" si="14"/>
        <v>Croydon Harriers</v>
      </c>
      <c r="S30" s="449" t="str">
        <f t="shared" si="14"/>
        <v>Croydon Harriers</v>
      </c>
      <c r="T30" s="450" t="str">
        <f t="shared" si="14"/>
        <v>Croydon Harriers</v>
      </c>
      <c r="U30" s="446" t="str">
        <f t="shared" si="17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188">
        <v>7</v>
      </c>
      <c r="F31" s="188">
        <f t="shared" si="8"/>
        <v>280</v>
      </c>
      <c r="G31" s="28" t="str">
        <f t="shared" si="9"/>
        <v>Amelia GRAY</v>
      </c>
      <c r="H31" s="192" t="str">
        <f t="shared" si="10"/>
        <v>Andover AC</v>
      </c>
      <c r="I31" s="446">
        <f t="shared" si="15"/>
        <v>11.2</v>
      </c>
      <c r="J31" s="447"/>
      <c r="K31" s="188">
        <v>15</v>
      </c>
      <c r="L31" s="188" t="str">
        <f t="shared" si="16"/>
        <v/>
      </c>
      <c r="M31" s="448" t="str">
        <f t="shared" si="11"/>
        <v/>
      </c>
      <c r="N31" s="449" t="str">
        <f t="shared" si="12"/>
        <v>Amelia GRAY</v>
      </c>
      <c r="O31" s="449" t="str">
        <f t="shared" si="12"/>
        <v>Amelia GRAY</v>
      </c>
      <c r="P31" s="450" t="str">
        <f t="shared" si="12"/>
        <v>Amelia GRAY</v>
      </c>
      <c r="Q31" s="448" t="str">
        <f t="shared" si="13"/>
        <v/>
      </c>
      <c r="R31" s="449" t="str">
        <f t="shared" si="14"/>
        <v>Andover AC</v>
      </c>
      <c r="S31" s="449" t="str">
        <f t="shared" si="14"/>
        <v>Andover AC</v>
      </c>
      <c r="T31" s="450" t="str">
        <f t="shared" si="14"/>
        <v>Andover AC</v>
      </c>
      <c r="U31" s="446" t="str">
        <f t="shared" si="17"/>
        <v/>
      </c>
      <c r="V31" s="447"/>
      <c r="W31" s="41"/>
      <c r="X31" s="42"/>
      <c r="Y31" s="42"/>
      <c r="Z31" s="20"/>
      <c r="AA31" s="189"/>
      <c r="AB31" s="189"/>
      <c r="AC31" s="71"/>
    </row>
    <row r="32" spans="1:30" ht="15.95" customHeight="1" x14ac:dyDescent="0.25">
      <c r="C32" s="25">
        <v>8</v>
      </c>
      <c r="D32" s="17">
        <v>16</v>
      </c>
      <c r="E32" s="188">
        <v>8</v>
      </c>
      <c r="F32" s="188">
        <f t="shared" si="8"/>
        <v>284</v>
      </c>
      <c r="G32" s="28" t="str">
        <f t="shared" si="9"/>
        <v>Anna ROGOZHA</v>
      </c>
      <c r="H32" s="192" t="str">
        <f t="shared" si="10"/>
        <v>M Milton Keynes AC</v>
      </c>
      <c r="I32" s="446">
        <f t="shared" si="15"/>
        <v>11.07</v>
      </c>
      <c r="J32" s="447"/>
      <c r="K32" s="188">
        <v>16</v>
      </c>
      <c r="L32" s="188" t="str">
        <f t="shared" si="16"/>
        <v/>
      </c>
      <c r="M32" s="448" t="str">
        <f t="shared" si="11"/>
        <v/>
      </c>
      <c r="N32" s="449" t="str">
        <f t="shared" si="12"/>
        <v>Anna ROGOZHA</v>
      </c>
      <c r="O32" s="449" t="str">
        <f t="shared" si="12"/>
        <v>Anna ROGOZHA</v>
      </c>
      <c r="P32" s="450" t="str">
        <f t="shared" si="12"/>
        <v>Anna ROGOZHA</v>
      </c>
      <c r="Q32" s="448" t="str">
        <f t="shared" si="13"/>
        <v/>
      </c>
      <c r="R32" s="449" t="str">
        <f t="shared" si="14"/>
        <v>M Milton Keynes AC</v>
      </c>
      <c r="S32" s="449" t="str">
        <f t="shared" si="14"/>
        <v>M Milton Keynes AC</v>
      </c>
      <c r="T32" s="450" t="str">
        <f t="shared" si="14"/>
        <v>M Milton Keynes AC</v>
      </c>
      <c r="U32" s="446" t="str">
        <f t="shared" si="17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TRIPLE JUMP 9m BOARD</v>
      </c>
      <c r="H35" s="428"/>
      <c r="I35" s="426" t="s">
        <v>20</v>
      </c>
      <c r="J35" s="429"/>
      <c r="K35" s="427"/>
      <c r="L35" s="430">
        <f>L3</f>
        <v>11</v>
      </c>
      <c r="M35" s="431"/>
      <c r="N35" s="426" t="str">
        <f>N3</f>
        <v>RECORD</v>
      </c>
      <c r="O35" s="429"/>
      <c r="P35" s="427"/>
      <c r="Q35" s="415" t="str">
        <f>Q3</f>
        <v xml:space="preserve"> Trecia Smith (Saftesbury B H) 15/08/10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84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84"/>
      <c r="F37" s="184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84"/>
      <c r="AB37" s="184"/>
      <c r="AC37" s="62"/>
    </row>
    <row r="38" spans="1:31" ht="15.95" hidden="1" customHeight="1" x14ac:dyDescent="0.25">
      <c r="A38" s="30"/>
      <c r="B38" s="30"/>
      <c r="C38" s="25">
        <f t="shared" ref="C38:D53" si="18">AB38</f>
        <v>0</v>
      </c>
      <c r="D38" s="25">
        <f t="shared" si="18"/>
        <v>0</v>
      </c>
      <c r="E38" s="185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19">IF(AND(I38="NT",K38="NT",M38="NT"),0,LARGE(I38:N38,1))</f>
        <v>0</v>
      </c>
      <c r="P38" s="404"/>
      <c r="Q38" s="184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84" t="str">
        <f>L84</f>
        <v/>
      </c>
      <c r="AA38" s="184"/>
      <c r="AB38" s="184"/>
      <c r="AC38" s="62"/>
      <c r="AD38" s="34"/>
    </row>
    <row r="39" spans="1:31" ht="15.95" hidden="1" customHeight="1" x14ac:dyDescent="0.25">
      <c r="A39" s="30"/>
      <c r="B39" s="30"/>
      <c r="C39" s="25">
        <f t="shared" si="18"/>
        <v>0</v>
      </c>
      <c r="D39" s="25">
        <f t="shared" si="18"/>
        <v>0</v>
      </c>
      <c r="E39" s="184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19"/>
        <v>0</v>
      </c>
      <c r="P39" s="404"/>
      <c r="Q39" s="184" t="str">
        <f t="shared" ref="Q39:Q53" si="20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1">IF(AND(R39="NT",T39="NT",V39="NT"),O39,IF(O39&gt;LARGE(R39:W39,1),O39,LARGE(R39:W39,1)))</f>
        <v>0</v>
      </c>
      <c r="Y39" s="404"/>
      <c r="Z39" s="184" t="str">
        <f t="shared" ref="Z39:Z53" si="22">L85</f>
        <v/>
      </c>
      <c r="AA39" s="184"/>
      <c r="AB39" s="184"/>
      <c r="AC39" s="62"/>
      <c r="AD39" s="35"/>
    </row>
    <row r="40" spans="1:31" ht="15.95" hidden="1" customHeight="1" x14ac:dyDescent="0.25">
      <c r="A40" s="30"/>
      <c r="B40" s="30"/>
      <c r="C40" s="25">
        <f t="shared" si="18"/>
        <v>0</v>
      </c>
      <c r="D40" s="25">
        <f t="shared" si="18"/>
        <v>0</v>
      </c>
      <c r="E40" s="185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19"/>
        <v>0</v>
      </c>
      <c r="P40" s="404"/>
      <c r="Q40" s="184" t="str">
        <f t="shared" si="20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1"/>
        <v>0</v>
      </c>
      <c r="Y40" s="404"/>
      <c r="Z40" s="184" t="str">
        <f t="shared" si="22"/>
        <v/>
      </c>
      <c r="AA40" s="184"/>
      <c r="AB40" s="184"/>
      <c r="AC40" s="62"/>
    </row>
    <row r="41" spans="1:31" ht="15.95" hidden="1" customHeight="1" x14ac:dyDescent="0.25">
      <c r="A41" s="30"/>
      <c r="B41" s="30"/>
      <c r="C41" s="25">
        <f t="shared" si="18"/>
        <v>0</v>
      </c>
      <c r="D41" s="25">
        <f t="shared" si="18"/>
        <v>0</v>
      </c>
      <c r="E41" s="184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19"/>
        <v>0</v>
      </c>
      <c r="P41" s="404"/>
      <c r="Q41" s="184" t="str">
        <f t="shared" si="20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1"/>
        <v>0</v>
      </c>
      <c r="Y41" s="404"/>
      <c r="Z41" s="184" t="str">
        <f t="shared" si="22"/>
        <v/>
      </c>
      <c r="AA41" s="184"/>
      <c r="AB41" s="184"/>
      <c r="AC41" s="62"/>
    </row>
    <row r="42" spans="1:31" ht="15.95" hidden="1" customHeight="1" x14ac:dyDescent="0.25">
      <c r="A42" s="30"/>
      <c r="B42" s="30"/>
      <c r="C42" s="25">
        <f t="shared" si="18"/>
        <v>0</v>
      </c>
      <c r="D42" s="25">
        <f t="shared" si="18"/>
        <v>0</v>
      </c>
      <c r="E42" s="185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19"/>
        <v>0</v>
      </c>
      <c r="P42" s="404"/>
      <c r="Q42" s="184" t="str">
        <f t="shared" si="20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1"/>
        <v>0</v>
      </c>
      <c r="Y42" s="404"/>
      <c r="Z42" s="184" t="str">
        <f t="shared" si="22"/>
        <v/>
      </c>
      <c r="AA42" s="184"/>
      <c r="AB42" s="184"/>
      <c r="AC42" s="62"/>
    </row>
    <row r="43" spans="1:31" ht="15.95" hidden="1" customHeight="1" x14ac:dyDescent="0.25">
      <c r="A43" s="30"/>
      <c r="B43" s="30"/>
      <c r="C43" s="25">
        <f t="shared" si="18"/>
        <v>0</v>
      </c>
      <c r="D43" s="25">
        <f t="shared" si="18"/>
        <v>0</v>
      </c>
      <c r="E43" s="184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19"/>
        <v>0</v>
      </c>
      <c r="P43" s="404"/>
      <c r="Q43" s="184" t="str">
        <f t="shared" si="20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1"/>
        <v>0</v>
      </c>
      <c r="Y43" s="404"/>
      <c r="Z43" s="184" t="str">
        <f t="shared" si="22"/>
        <v/>
      </c>
      <c r="AA43" s="184"/>
      <c r="AB43" s="184"/>
      <c r="AC43" s="62"/>
    </row>
    <row r="44" spans="1:31" ht="15.95" hidden="1" customHeight="1" x14ac:dyDescent="0.25">
      <c r="A44" s="30"/>
      <c r="B44" s="30"/>
      <c r="C44" s="25">
        <f t="shared" si="18"/>
        <v>0</v>
      </c>
      <c r="D44" s="25">
        <f t="shared" si="18"/>
        <v>0</v>
      </c>
      <c r="E44" s="185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19"/>
        <v>0</v>
      </c>
      <c r="P44" s="404"/>
      <c r="Q44" s="184" t="str">
        <f t="shared" si="20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1"/>
        <v>0</v>
      </c>
      <c r="Y44" s="404"/>
      <c r="Z44" s="184" t="str">
        <f t="shared" si="22"/>
        <v/>
      </c>
      <c r="AA44" s="184"/>
      <c r="AB44" s="184"/>
      <c r="AC44" s="62"/>
    </row>
    <row r="45" spans="1:31" ht="15.95" hidden="1" customHeight="1" x14ac:dyDescent="0.25">
      <c r="A45" s="30"/>
      <c r="B45" s="30"/>
      <c r="C45" s="25" t="str">
        <f t="shared" si="18"/>
        <v/>
      </c>
      <c r="D45" s="25" t="str">
        <f t="shared" si="18"/>
        <v/>
      </c>
      <c r="E45" s="184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19"/>
        <v>0</v>
      </c>
      <c r="P45" s="404"/>
      <c r="Q45" s="184" t="str">
        <f t="shared" si="20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1"/>
        <v>0</v>
      </c>
      <c r="Y45" s="404"/>
      <c r="Z45" s="184" t="str">
        <f t="shared" si="22"/>
        <v/>
      </c>
      <c r="AA45" s="184" t="str">
        <f>IF(OR(Z45=0,Z45=""),"",IF(VLOOKUP(F45*11,$F$14:$Z$21,21,FALSE)=0,"A",IF(Z45&gt;(VLOOKUP(F45*11,$F$14:$Z$21,21,FALSE)),"B","A")))</f>
        <v/>
      </c>
      <c r="AB45" s="184" t="str">
        <f t="shared" ref="AB45:AB53" si="23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18"/>
        <v/>
      </c>
      <c r="D46" s="25" t="str">
        <f t="shared" si="18"/>
        <v/>
      </c>
      <c r="E46" s="185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19"/>
        <v>0</v>
      </c>
      <c r="P46" s="404"/>
      <c r="Q46" s="184" t="str">
        <f t="shared" si="20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1"/>
        <v>0</v>
      </c>
      <c r="Y46" s="404"/>
      <c r="Z46" s="184" t="str">
        <f t="shared" si="22"/>
        <v/>
      </c>
      <c r="AA46" s="184" t="str">
        <f t="shared" ref="AA46:AA53" si="24">IF(OR(Z46=0,Z46=""),"",IF(VLOOKUP(F46/11,$F$6:$Z$13,21,FALSE)=0,"A",IF(Z46&gt;VLOOKUP(F46/11,$F$6:$Z$13,21,FALSE),"B","A")))</f>
        <v/>
      </c>
      <c r="AB46" s="184" t="str">
        <f t="shared" si="23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18"/>
        <v/>
      </c>
      <c r="D47" s="25" t="str">
        <f t="shared" si="18"/>
        <v/>
      </c>
      <c r="E47" s="184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19"/>
        <v>0</v>
      </c>
      <c r="P47" s="404"/>
      <c r="Q47" s="184" t="str">
        <f t="shared" si="20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1"/>
        <v>0</v>
      </c>
      <c r="Y47" s="404"/>
      <c r="Z47" s="184" t="str">
        <f t="shared" si="22"/>
        <v/>
      </c>
      <c r="AA47" s="184" t="str">
        <f t="shared" si="24"/>
        <v/>
      </c>
      <c r="AB47" s="184" t="str">
        <f t="shared" si="23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18"/>
        <v/>
      </c>
      <c r="D48" s="25" t="str">
        <f t="shared" si="18"/>
        <v/>
      </c>
      <c r="E48" s="185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19"/>
        <v>0</v>
      </c>
      <c r="P48" s="404"/>
      <c r="Q48" s="184" t="str">
        <f t="shared" si="20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1"/>
        <v>0</v>
      </c>
      <c r="Y48" s="404"/>
      <c r="Z48" s="184" t="str">
        <f t="shared" si="22"/>
        <v/>
      </c>
      <c r="AA48" s="184" t="str">
        <f t="shared" si="24"/>
        <v/>
      </c>
      <c r="AB48" s="184" t="str">
        <f t="shared" si="23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8"/>
        <v/>
      </c>
      <c r="D49" s="25" t="str">
        <f t="shared" si="18"/>
        <v/>
      </c>
      <c r="E49" s="184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19"/>
        <v>0</v>
      </c>
      <c r="P49" s="404"/>
      <c r="Q49" s="184" t="str">
        <f t="shared" si="20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1"/>
        <v>0</v>
      </c>
      <c r="Y49" s="404"/>
      <c r="Z49" s="184" t="str">
        <f t="shared" si="22"/>
        <v/>
      </c>
      <c r="AA49" s="184" t="str">
        <f t="shared" si="24"/>
        <v/>
      </c>
      <c r="AB49" s="184" t="str">
        <f t="shared" si="23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8"/>
        <v/>
      </c>
      <c r="D50" s="25" t="str">
        <f t="shared" si="18"/>
        <v/>
      </c>
      <c r="E50" s="185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19"/>
        <v>0</v>
      </c>
      <c r="P50" s="404"/>
      <c r="Q50" s="184" t="str">
        <f t="shared" si="20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1"/>
        <v>0</v>
      </c>
      <c r="Y50" s="404"/>
      <c r="Z50" s="184" t="str">
        <f t="shared" si="22"/>
        <v/>
      </c>
      <c r="AA50" s="184" t="str">
        <f t="shared" si="24"/>
        <v/>
      </c>
      <c r="AB50" s="184" t="str">
        <f t="shared" si="23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8"/>
        <v/>
      </c>
      <c r="D51" s="25" t="str">
        <f t="shared" si="18"/>
        <v/>
      </c>
      <c r="E51" s="184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19"/>
        <v>0</v>
      </c>
      <c r="P51" s="404"/>
      <c r="Q51" s="184" t="str">
        <f t="shared" si="20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1"/>
        <v>0</v>
      </c>
      <c r="Y51" s="404"/>
      <c r="Z51" s="184" t="str">
        <f t="shared" si="22"/>
        <v/>
      </c>
      <c r="AA51" s="184" t="str">
        <f t="shared" si="24"/>
        <v/>
      </c>
      <c r="AB51" s="184" t="str">
        <f t="shared" si="23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8"/>
        <v/>
      </c>
      <c r="D52" s="25" t="str">
        <f t="shared" si="18"/>
        <v/>
      </c>
      <c r="E52" s="185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19"/>
        <v>0</v>
      </c>
      <c r="P52" s="404"/>
      <c r="Q52" s="184" t="str">
        <f t="shared" si="20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1"/>
        <v>0</v>
      </c>
      <c r="Y52" s="404"/>
      <c r="Z52" s="184" t="str">
        <f t="shared" si="22"/>
        <v/>
      </c>
      <c r="AA52" s="184" t="str">
        <f t="shared" si="24"/>
        <v/>
      </c>
      <c r="AB52" s="184" t="str">
        <f t="shared" si="23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8"/>
        <v/>
      </c>
      <c r="D53" s="25" t="str">
        <f t="shared" si="18"/>
        <v/>
      </c>
      <c r="E53" s="184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19"/>
        <v>0</v>
      </c>
      <c r="P53" s="404"/>
      <c r="Q53" s="184" t="str">
        <f t="shared" si="20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1"/>
        <v>0</v>
      </c>
      <c r="Y53" s="404"/>
      <c r="Z53" s="184" t="str">
        <f t="shared" si="22"/>
        <v/>
      </c>
      <c r="AA53" s="184" t="str">
        <f t="shared" si="24"/>
        <v/>
      </c>
      <c r="AB53" s="184" t="str">
        <f t="shared" si="23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84" t="s">
        <v>43</v>
      </c>
      <c r="F56" s="184" t="s">
        <v>44</v>
      </c>
      <c r="G56" s="184" t="s">
        <v>24</v>
      </c>
      <c r="H56" s="184" t="s">
        <v>25</v>
      </c>
      <c r="I56" s="418" t="s">
        <v>45</v>
      </c>
      <c r="J56" s="418"/>
      <c r="K56" s="185" t="s">
        <v>43</v>
      </c>
      <c r="L56" s="186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89"/>
      <c r="AB56" s="189"/>
      <c r="AC56" s="71"/>
    </row>
    <row r="57" spans="1:30" ht="15.95" hidden="1" customHeight="1" x14ac:dyDescent="0.25">
      <c r="C57" s="25">
        <v>17</v>
      </c>
      <c r="D57" s="17">
        <v>25</v>
      </c>
      <c r="E57" s="184">
        <v>17</v>
      </c>
      <c r="F57" s="184" t="str">
        <f>IF(ISERROR(VLOOKUP($C57,$L$68:$N$99,2,FALSE)=TRUE),"",VLOOKUP($C57,$L$68:$N$99,2,FALSE))</f>
        <v/>
      </c>
      <c r="G57" s="56" t="str">
        <f t="shared" ref="G57:G64" si="25">IF(ISERROR(VLOOKUP($F57,males_declared,2,FALSE))=TRUE,"",UPPER(VLOOKUP($F57,males_declared,2,FALSE)))</f>
        <v/>
      </c>
      <c r="H57" s="56" t="str">
        <f t="shared" ref="H57:H64" si="26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84">
        <v>25</v>
      </c>
      <c r="L57" s="184" t="str">
        <f>IF(ISERROR(VLOOKUP($D57,$L$68:$N$99,2,FALSE)=TRUE),"",VLOOKUP($D57,$L$68:$N$99,2,FALSE))</f>
        <v/>
      </c>
      <c r="M57" s="405" t="str">
        <f t="shared" ref="M57:M64" si="27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8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84">
        <v>18</v>
      </c>
      <c r="F58" s="184" t="str">
        <f t="shared" ref="F58:F64" si="29">IF(ISERROR(VLOOKUP($C58,$L$68:$N$99,2,FALSE)=TRUE),"",VLOOKUP($C58,$L$68:$N$99,2,FALSE))</f>
        <v/>
      </c>
      <c r="G58" s="56" t="str">
        <f t="shared" si="25"/>
        <v/>
      </c>
      <c r="H58" s="56" t="str">
        <f t="shared" si="26"/>
        <v/>
      </c>
      <c r="I58" s="402" t="str">
        <f t="shared" ref="I58:I64" si="30">IF(ISERROR(VLOOKUP($C58,$L$68:$N$99,3,FALSE)=TRUE),"",VLOOKUP($C58,$L$68:$N$99,3,FALSE))</f>
        <v/>
      </c>
      <c r="J58" s="404"/>
      <c r="K58" s="184">
        <v>26</v>
      </c>
      <c r="L58" s="184" t="str">
        <f t="shared" ref="L58:L64" si="31">IF(ISERROR(VLOOKUP($D58,$L$68:$N$99,2,FALSE)=TRUE),"",VLOOKUP($D58,$L$68:$N$99,2,FALSE))</f>
        <v/>
      </c>
      <c r="M58" s="405" t="str">
        <f t="shared" si="27"/>
        <v/>
      </c>
      <c r="N58" s="406"/>
      <c r="O58" s="406"/>
      <c r="P58" s="407"/>
      <c r="Q58" s="408" t="str">
        <f t="shared" si="28"/>
        <v/>
      </c>
      <c r="R58" s="409"/>
      <c r="S58" s="409"/>
      <c r="T58" s="410"/>
      <c r="U58" s="402" t="str">
        <f t="shared" ref="U58:U64" si="32">IF(ISERROR(VLOOKUP($D58,$L$68:$N$99,3,FALSE)=TRUE),"",VLOOKUP($D58,$L$68:$N$99,3,FALSE))</f>
        <v/>
      </c>
      <c r="V58" s="404"/>
      <c r="W58" s="41"/>
      <c r="X58" s="42"/>
      <c r="Y58" s="42"/>
      <c r="Z58" s="20"/>
      <c r="AA58" s="189"/>
      <c r="AB58" s="189"/>
      <c r="AC58" s="71"/>
    </row>
    <row r="59" spans="1:30" ht="15.95" hidden="1" customHeight="1" x14ac:dyDescent="0.25">
      <c r="C59" s="25">
        <v>19</v>
      </c>
      <c r="D59" s="17">
        <v>27</v>
      </c>
      <c r="E59" s="184">
        <v>19</v>
      </c>
      <c r="F59" s="184" t="str">
        <f t="shared" si="29"/>
        <v/>
      </c>
      <c r="G59" s="56" t="str">
        <f t="shared" si="25"/>
        <v/>
      </c>
      <c r="H59" s="56" t="str">
        <f t="shared" si="26"/>
        <v/>
      </c>
      <c r="I59" s="402" t="str">
        <f t="shared" si="30"/>
        <v/>
      </c>
      <c r="J59" s="404"/>
      <c r="K59" s="184">
        <v>27</v>
      </c>
      <c r="L59" s="184" t="str">
        <f t="shared" si="31"/>
        <v/>
      </c>
      <c r="M59" s="405" t="str">
        <f t="shared" si="27"/>
        <v/>
      </c>
      <c r="N59" s="406"/>
      <c r="O59" s="406"/>
      <c r="P59" s="407"/>
      <c r="Q59" s="408" t="str">
        <f t="shared" si="28"/>
        <v/>
      </c>
      <c r="R59" s="409"/>
      <c r="S59" s="409"/>
      <c r="T59" s="410"/>
      <c r="U59" s="402" t="str">
        <f t="shared" si="32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84">
        <v>20</v>
      </c>
      <c r="F60" s="184" t="str">
        <f t="shared" si="29"/>
        <v/>
      </c>
      <c r="G60" s="56" t="str">
        <f t="shared" si="25"/>
        <v/>
      </c>
      <c r="H60" s="56" t="str">
        <f t="shared" si="26"/>
        <v/>
      </c>
      <c r="I60" s="402" t="str">
        <f t="shared" si="30"/>
        <v/>
      </c>
      <c r="J60" s="404"/>
      <c r="K60" s="184">
        <v>28</v>
      </c>
      <c r="L60" s="184" t="str">
        <f t="shared" si="31"/>
        <v/>
      </c>
      <c r="M60" s="405" t="str">
        <f t="shared" si="27"/>
        <v/>
      </c>
      <c r="N60" s="406"/>
      <c r="O60" s="406"/>
      <c r="P60" s="407"/>
      <c r="Q60" s="408" t="str">
        <f t="shared" si="28"/>
        <v/>
      </c>
      <c r="R60" s="409"/>
      <c r="S60" s="409"/>
      <c r="T60" s="410"/>
      <c r="U60" s="402" t="str">
        <f t="shared" si="32"/>
        <v/>
      </c>
      <c r="V60" s="404"/>
      <c r="W60" s="41"/>
      <c r="X60" s="42"/>
      <c r="Y60" s="42"/>
      <c r="Z60" s="20"/>
      <c r="AA60" s="189"/>
      <c r="AB60" s="189"/>
      <c r="AC60" s="71"/>
    </row>
    <row r="61" spans="1:30" ht="15.95" hidden="1" customHeight="1" x14ac:dyDescent="0.25">
      <c r="C61" s="25">
        <v>21</v>
      </c>
      <c r="D61" s="17">
        <v>29</v>
      </c>
      <c r="E61" s="184">
        <v>21</v>
      </c>
      <c r="F61" s="184" t="str">
        <f t="shared" si="29"/>
        <v/>
      </c>
      <c r="G61" s="56" t="str">
        <f t="shared" si="25"/>
        <v/>
      </c>
      <c r="H61" s="56" t="str">
        <f t="shared" si="26"/>
        <v/>
      </c>
      <c r="I61" s="402" t="str">
        <f t="shared" si="30"/>
        <v/>
      </c>
      <c r="J61" s="404"/>
      <c r="K61" s="184">
        <v>29</v>
      </c>
      <c r="L61" s="184" t="str">
        <f t="shared" si="31"/>
        <v/>
      </c>
      <c r="M61" s="405" t="str">
        <f t="shared" si="27"/>
        <v/>
      </c>
      <c r="N61" s="406"/>
      <c r="O61" s="406"/>
      <c r="P61" s="407"/>
      <c r="Q61" s="408" t="str">
        <f t="shared" si="28"/>
        <v/>
      </c>
      <c r="R61" s="409"/>
      <c r="S61" s="409"/>
      <c r="T61" s="410"/>
      <c r="U61" s="402" t="str">
        <f t="shared" si="32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84">
        <v>22</v>
      </c>
      <c r="F62" s="184" t="str">
        <f t="shared" si="29"/>
        <v/>
      </c>
      <c r="G62" s="56" t="str">
        <f t="shared" si="25"/>
        <v/>
      </c>
      <c r="H62" s="56" t="str">
        <f t="shared" si="26"/>
        <v/>
      </c>
      <c r="I62" s="402" t="str">
        <f t="shared" si="30"/>
        <v/>
      </c>
      <c r="J62" s="404"/>
      <c r="K62" s="184">
        <v>30</v>
      </c>
      <c r="L62" s="184" t="str">
        <f t="shared" si="31"/>
        <v/>
      </c>
      <c r="M62" s="405" t="str">
        <f t="shared" si="27"/>
        <v/>
      </c>
      <c r="N62" s="406"/>
      <c r="O62" s="406"/>
      <c r="P62" s="407"/>
      <c r="Q62" s="408" t="str">
        <f t="shared" si="28"/>
        <v/>
      </c>
      <c r="R62" s="409"/>
      <c r="S62" s="409"/>
      <c r="T62" s="410"/>
      <c r="U62" s="402" t="str">
        <f t="shared" si="32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84">
        <v>23</v>
      </c>
      <c r="F63" s="184" t="str">
        <f t="shared" si="29"/>
        <v/>
      </c>
      <c r="G63" s="56" t="str">
        <f t="shared" si="25"/>
        <v/>
      </c>
      <c r="H63" s="56" t="str">
        <f t="shared" si="26"/>
        <v/>
      </c>
      <c r="I63" s="402" t="str">
        <f t="shared" si="30"/>
        <v/>
      </c>
      <c r="J63" s="404"/>
      <c r="K63" s="184">
        <v>31</v>
      </c>
      <c r="L63" s="184" t="str">
        <f t="shared" si="31"/>
        <v/>
      </c>
      <c r="M63" s="405" t="str">
        <f t="shared" si="27"/>
        <v/>
      </c>
      <c r="N63" s="406"/>
      <c r="O63" s="406"/>
      <c r="P63" s="407"/>
      <c r="Q63" s="408" t="str">
        <f t="shared" si="28"/>
        <v/>
      </c>
      <c r="R63" s="409"/>
      <c r="S63" s="409"/>
      <c r="T63" s="410"/>
      <c r="U63" s="402" t="str">
        <f t="shared" si="32"/>
        <v/>
      </c>
      <c r="V63" s="404"/>
      <c r="W63" s="41"/>
      <c r="X63" s="42"/>
      <c r="Y63" s="42"/>
      <c r="Z63" s="20"/>
      <c r="AA63" s="189"/>
      <c r="AB63" s="189"/>
      <c r="AC63" s="71"/>
    </row>
    <row r="64" spans="1:30" ht="15.95" hidden="1" customHeight="1" x14ac:dyDescent="0.25">
      <c r="C64" s="25">
        <v>24</v>
      </c>
      <c r="D64" s="17">
        <v>32</v>
      </c>
      <c r="E64" s="184">
        <v>24</v>
      </c>
      <c r="F64" s="184" t="str">
        <f t="shared" si="29"/>
        <v/>
      </c>
      <c r="G64" s="56" t="str">
        <f t="shared" si="25"/>
        <v/>
      </c>
      <c r="H64" s="56" t="str">
        <f t="shared" si="26"/>
        <v/>
      </c>
      <c r="I64" s="402" t="str">
        <f t="shared" si="30"/>
        <v/>
      </c>
      <c r="J64" s="404"/>
      <c r="K64" s="184">
        <v>32</v>
      </c>
      <c r="L64" s="184" t="str">
        <f t="shared" si="31"/>
        <v/>
      </c>
      <c r="M64" s="405" t="str">
        <f t="shared" si="27"/>
        <v/>
      </c>
      <c r="N64" s="406"/>
      <c r="O64" s="406"/>
      <c r="P64" s="407"/>
      <c r="Q64" s="408" t="str">
        <f t="shared" si="28"/>
        <v/>
      </c>
      <c r="R64" s="409"/>
      <c r="S64" s="409"/>
      <c r="T64" s="410"/>
      <c r="U64" s="402" t="str">
        <f t="shared" si="32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3">L68</f>
        <v>1</v>
      </c>
      <c r="F68" s="47">
        <f t="shared" ref="F68:H83" si="34">F6</f>
        <v>272</v>
      </c>
      <c r="G68" s="48" t="str">
        <f t="shared" si="34"/>
        <v>Mary FASIPE</v>
      </c>
      <c r="H68" s="48" t="str">
        <f t="shared" si="34"/>
        <v>Enfield and Haringey</v>
      </c>
      <c r="I68" s="47">
        <f>O6</f>
        <v>12.64</v>
      </c>
      <c r="J68" s="47">
        <f>IF(OR(I68=0,I68=""),"",RANK(I68,$I$68:$I$99))</f>
        <v>1</v>
      </c>
      <c r="K68" s="47">
        <f t="shared" ref="K68:K83" si="35">X6</f>
        <v>12.82</v>
      </c>
      <c r="L68" s="47">
        <f t="shared" ref="L68:L99" si="36">IF(OR(K68=0,K68=""),"",RANK(K68,$K$68:$K$99))</f>
        <v>1</v>
      </c>
      <c r="M68" s="47">
        <f t="shared" ref="M68:M99" si="37">F68</f>
        <v>272</v>
      </c>
      <c r="N68" s="47">
        <f t="shared" ref="N68:N99" si="38">K68</f>
        <v>12.82</v>
      </c>
    </row>
    <row r="69" spans="3:14" hidden="1" x14ac:dyDescent="0.25">
      <c r="C69" s="22"/>
      <c r="D69" s="22"/>
      <c r="E69" s="47">
        <f t="shared" si="33"/>
        <v>4</v>
      </c>
      <c r="F69" s="47">
        <f t="shared" si="34"/>
        <v>273</v>
      </c>
      <c r="G69" s="48" t="str">
        <f t="shared" si="34"/>
        <v>Joanna LAWLER-RHODES</v>
      </c>
      <c r="H69" s="48" t="str">
        <f t="shared" si="34"/>
        <v>Bingley Harriers</v>
      </c>
      <c r="I69" s="47">
        <f t="shared" ref="I69:I83" si="39">O7</f>
        <v>11.28</v>
      </c>
      <c r="J69" s="47">
        <f t="shared" ref="J69:J99" si="40">IF(OR(I69=0,I69=""),"",RANK(I69,$I$68:$I$99))</f>
        <v>4</v>
      </c>
      <c r="K69" s="47">
        <f t="shared" si="35"/>
        <v>11.28</v>
      </c>
      <c r="L69" s="47">
        <f t="shared" si="36"/>
        <v>4</v>
      </c>
      <c r="M69" s="47">
        <f t="shared" si="37"/>
        <v>273</v>
      </c>
      <c r="N69" s="47">
        <f t="shared" si="38"/>
        <v>11.28</v>
      </c>
    </row>
    <row r="70" spans="3:14" hidden="1" x14ac:dyDescent="0.25">
      <c r="C70" s="22"/>
      <c r="D70" s="22"/>
      <c r="E70" s="47" t="str">
        <f t="shared" si="33"/>
        <v/>
      </c>
      <c r="F70" s="47">
        <f t="shared" si="34"/>
        <v>0</v>
      </c>
      <c r="G70" s="48" t="str">
        <f t="shared" si="34"/>
        <v/>
      </c>
      <c r="H70" s="48" t="str">
        <f t="shared" si="34"/>
        <v/>
      </c>
      <c r="I70" s="47">
        <f t="shared" si="39"/>
        <v>0</v>
      </c>
      <c r="J70" s="47" t="str">
        <f t="shared" si="40"/>
        <v/>
      </c>
      <c r="K70" s="47">
        <f t="shared" si="35"/>
        <v>0</v>
      </c>
      <c r="L70" s="47" t="str">
        <f t="shared" si="36"/>
        <v/>
      </c>
      <c r="M70" s="47">
        <f t="shared" si="37"/>
        <v>0</v>
      </c>
      <c r="N70" s="47">
        <f t="shared" si="38"/>
        <v>0</v>
      </c>
    </row>
    <row r="71" spans="3:14" hidden="1" x14ac:dyDescent="0.25">
      <c r="C71" s="22"/>
      <c r="D71" s="22"/>
      <c r="E71" s="47" t="str">
        <f t="shared" si="33"/>
        <v/>
      </c>
      <c r="F71" s="47">
        <f t="shared" si="34"/>
        <v>0</v>
      </c>
      <c r="G71" s="48" t="str">
        <f t="shared" si="34"/>
        <v/>
      </c>
      <c r="H71" s="48" t="str">
        <f t="shared" si="34"/>
        <v/>
      </c>
      <c r="I71" s="47">
        <f t="shared" si="39"/>
        <v>0</v>
      </c>
      <c r="J71" s="47" t="str">
        <f t="shared" si="40"/>
        <v/>
      </c>
      <c r="K71" s="47">
        <f t="shared" si="35"/>
        <v>0</v>
      </c>
      <c r="L71" s="47" t="str">
        <f t="shared" si="36"/>
        <v/>
      </c>
      <c r="M71" s="47">
        <f t="shared" si="37"/>
        <v>0</v>
      </c>
      <c r="N71" s="47">
        <f t="shared" si="38"/>
        <v>0</v>
      </c>
    </row>
    <row r="72" spans="3:14" hidden="1" x14ac:dyDescent="0.25">
      <c r="C72" s="22"/>
      <c r="D72" s="22"/>
      <c r="E72" s="47">
        <f t="shared" si="33"/>
        <v>5</v>
      </c>
      <c r="F72" s="47">
        <f t="shared" si="34"/>
        <v>277</v>
      </c>
      <c r="G72" s="48" t="str">
        <f t="shared" si="34"/>
        <v>Grace  SULLIVAN</v>
      </c>
      <c r="H72" s="48" t="str">
        <f t="shared" si="34"/>
        <v>Ashford AC</v>
      </c>
      <c r="I72" s="47">
        <f t="shared" si="39"/>
        <v>0</v>
      </c>
      <c r="J72" s="47" t="str">
        <f t="shared" si="40"/>
        <v/>
      </c>
      <c r="K72" s="47">
        <f t="shared" si="35"/>
        <v>11.27</v>
      </c>
      <c r="L72" s="47">
        <f t="shared" si="36"/>
        <v>5</v>
      </c>
      <c r="M72" s="47">
        <f t="shared" si="37"/>
        <v>277</v>
      </c>
      <c r="N72" s="47">
        <f t="shared" si="38"/>
        <v>11.27</v>
      </c>
    </row>
    <row r="73" spans="3:14" hidden="1" x14ac:dyDescent="0.25">
      <c r="C73" s="22"/>
      <c r="D73" s="22"/>
      <c r="E73" s="47">
        <f t="shared" si="33"/>
        <v>6</v>
      </c>
      <c r="F73" s="47">
        <f t="shared" si="34"/>
        <v>278</v>
      </c>
      <c r="G73" s="48" t="str">
        <f t="shared" si="34"/>
        <v>Sonyce ARCHER</v>
      </c>
      <c r="H73" s="48" t="str">
        <f t="shared" si="34"/>
        <v>Croydon Harriers</v>
      </c>
      <c r="I73" s="47">
        <f t="shared" si="39"/>
        <v>11.24</v>
      </c>
      <c r="J73" s="47">
        <f t="shared" si="40"/>
        <v>5</v>
      </c>
      <c r="K73" s="47">
        <f t="shared" si="35"/>
        <v>11.26</v>
      </c>
      <c r="L73" s="47">
        <f t="shared" si="36"/>
        <v>6</v>
      </c>
      <c r="M73" s="47">
        <f t="shared" si="37"/>
        <v>278</v>
      </c>
      <c r="N73" s="47">
        <f t="shared" si="38"/>
        <v>11.26</v>
      </c>
    </row>
    <row r="74" spans="3:14" hidden="1" x14ac:dyDescent="0.25">
      <c r="C74" s="22"/>
      <c r="D74" s="22"/>
      <c r="E74" s="47" t="str">
        <f t="shared" si="33"/>
        <v/>
      </c>
      <c r="F74" s="47">
        <f t="shared" si="34"/>
        <v>0</v>
      </c>
      <c r="G74" s="48" t="str">
        <f t="shared" si="34"/>
        <v/>
      </c>
      <c r="H74" s="48" t="str">
        <f t="shared" si="34"/>
        <v/>
      </c>
      <c r="I74" s="47">
        <f t="shared" si="39"/>
        <v>0</v>
      </c>
      <c r="J74" s="47" t="str">
        <f t="shared" si="40"/>
        <v/>
      </c>
      <c r="K74" s="47">
        <f t="shared" si="35"/>
        <v>0</v>
      </c>
      <c r="L74" s="47" t="str">
        <f t="shared" si="36"/>
        <v/>
      </c>
      <c r="M74" s="47">
        <f t="shared" si="37"/>
        <v>0</v>
      </c>
      <c r="N74" s="47">
        <f t="shared" si="38"/>
        <v>0</v>
      </c>
    </row>
    <row r="75" spans="3:14" hidden="1" x14ac:dyDescent="0.25">
      <c r="C75" s="22"/>
      <c r="D75" s="22"/>
      <c r="E75" s="47">
        <f t="shared" si="33"/>
        <v>7</v>
      </c>
      <c r="F75" s="47">
        <f t="shared" si="34"/>
        <v>280</v>
      </c>
      <c r="G75" s="48" t="str">
        <f t="shared" si="34"/>
        <v>Amelia GRAY</v>
      </c>
      <c r="H75" s="48" t="str">
        <f t="shared" si="34"/>
        <v>Andover AC</v>
      </c>
      <c r="I75" s="47">
        <f t="shared" si="39"/>
        <v>11.2</v>
      </c>
      <c r="J75" s="47">
        <f t="shared" si="40"/>
        <v>6</v>
      </c>
      <c r="K75" s="47">
        <f t="shared" si="35"/>
        <v>11.2</v>
      </c>
      <c r="L75" s="47">
        <f t="shared" si="36"/>
        <v>7</v>
      </c>
      <c r="M75" s="47">
        <f t="shared" si="37"/>
        <v>280</v>
      </c>
      <c r="N75" s="47">
        <f t="shared" si="38"/>
        <v>11.2</v>
      </c>
    </row>
    <row r="76" spans="3:14" hidden="1" x14ac:dyDescent="0.25">
      <c r="C76" s="22"/>
      <c r="D76" s="22"/>
      <c r="E76" s="47" t="str">
        <f t="shared" si="33"/>
        <v/>
      </c>
      <c r="F76" s="47">
        <f t="shared" si="34"/>
        <v>0</v>
      </c>
      <c r="G76" s="48" t="str">
        <f t="shared" si="34"/>
        <v/>
      </c>
      <c r="H76" s="48" t="str">
        <f t="shared" si="34"/>
        <v/>
      </c>
      <c r="I76" s="47">
        <f t="shared" si="39"/>
        <v>0</v>
      </c>
      <c r="J76" s="47" t="str">
        <f t="shared" si="40"/>
        <v/>
      </c>
      <c r="K76" s="47">
        <f t="shared" si="35"/>
        <v>0</v>
      </c>
      <c r="L76" s="47" t="str">
        <f t="shared" si="36"/>
        <v/>
      </c>
      <c r="M76" s="47">
        <f t="shared" si="37"/>
        <v>0</v>
      </c>
      <c r="N76" s="47">
        <f t="shared" si="38"/>
        <v>0</v>
      </c>
    </row>
    <row r="77" spans="3:14" hidden="1" x14ac:dyDescent="0.25">
      <c r="C77" s="22"/>
      <c r="D77" s="22"/>
      <c r="E77" s="47">
        <f t="shared" si="33"/>
        <v>3</v>
      </c>
      <c r="F77" s="47">
        <f t="shared" si="34"/>
        <v>275</v>
      </c>
      <c r="G77" s="48" t="str">
        <f t="shared" si="34"/>
        <v>Kelsey SUTHERLAND</v>
      </c>
      <c r="H77" s="48" t="str">
        <f t="shared" si="34"/>
        <v>Brighton and Hove</v>
      </c>
      <c r="I77" s="47">
        <f t="shared" si="39"/>
        <v>11.3</v>
      </c>
      <c r="J77" s="47">
        <f t="shared" si="40"/>
        <v>3</v>
      </c>
      <c r="K77" s="47">
        <f t="shared" si="35"/>
        <v>11.3</v>
      </c>
      <c r="L77" s="47">
        <f t="shared" si="36"/>
        <v>3</v>
      </c>
      <c r="M77" s="47">
        <f t="shared" si="37"/>
        <v>275</v>
      </c>
      <c r="N77" s="47">
        <f t="shared" si="38"/>
        <v>11.3</v>
      </c>
    </row>
    <row r="78" spans="3:14" hidden="1" x14ac:dyDescent="0.25">
      <c r="C78" s="22"/>
      <c r="D78" s="22"/>
      <c r="E78" s="47">
        <f t="shared" si="33"/>
        <v>10</v>
      </c>
      <c r="F78" s="47">
        <f t="shared" si="34"/>
        <v>281</v>
      </c>
      <c r="G78" s="48" t="str">
        <f t="shared" si="34"/>
        <v>Temi FAJEMISIN</v>
      </c>
      <c r="H78" s="48" t="str">
        <f t="shared" si="34"/>
        <v>Oxford City AC</v>
      </c>
      <c r="I78" s="47">
        <f t="shared" si="39"/>
        <v>10.71</v>
      </c>
      <c r="J78" s="47">
        <f t="shared" si="40"/>
        <v>10</v>
      </c>
      <c r="K78" s="47">
        <f t="shared" si="35"/>
        <v>10.9</v>
      </c>
      <c r="L78" s="47">
        <f t="shared" si="36"/>
        <v>10</v>
      </c>
      <c r="M78" s="47">
        <f t="shared" si="37"/>
        <v>281</v>
      </c>
      <c r="N78" s="47">
        <f t="shared" si="38"/>
        <v>10.9</v>
      </c>
    </row>
    <row r="79" spans="3:14" hidden="1" x14ac:dyDescent="0.25">
      <c r="C79" s="22"/>
      <c r="D79" s="22"/>
      <c r="E79" s="47">
        <f t="shared" si="33"/>
        <v>8</v>
      </c>
      <c r="F79" s="47">
        <f t="shared" si="34"/>
        <v>284</v>
      </c>
      <c r="G79" s="48" t="str">
        <f t="shared" si="34"/>
        <v>Anna ROGOZHA</v>
      </c>
      <c r="H79" s="48" t="str">
        <f t="shared" si="34"/>
        <v>M Milton Keynes AC</v>
      </c>
      <c r="I79" s="47">
        <f t="shared" si="39"/>
        <v>11.07</v>
      </c>
      <c r="J79" s="47">
        <f t="shared" si="40"/>
        <v>7</v>
      </c>
      <c r="K79" s="47">
        <f t="shared" si="35"/>
        <v>11.07</v>
      </c>
      <c r="L79" s="47">
        <f t="shared" si="36"/>
        <v>8</v>
      </c>
      <c r="M79" s="47">
        <f t="shared" si="37"/>
        <v>284</v>
      </c>
      <c r="N79" s="47">
        <f t="shared" si="38"/>
        <v>11.07</v>
      </c>
    </row>
    <row r="80" spans="3:14" hidden="1" x14ac:dyDescent="0.25">
      <c r="C80" s="22"/>
      <c r="D80" s="22"/>
      <c r="E80" s="47" t="str">
        <f t="shared" si="33"/>
        <v/>
      </c>
      <c r="F80" s="47">
        <f t="shared" si="34"/>
        <v>0</v>
      </c>
      <c r="G80" s="48" t="str">
        <f t="shared" si="34"/>
        <v/>
      </c>
      <c r="H80" s="48" t="str">
        <f t="shared" si="34"/>
        <v/>
      </c>
      <c r="I80" s="47">
        <f t="shared" si="39"/>
        <v>0</v>
      </c>
      <c r="J80" s="47" t="str">
        <f t="shared" si="40"/>
        <v/>
      </c>
      <c r="K80" s="47">
        <f t="shared" si="35"/>
        <v>0</v>
      </c>
      <c r="L80" s="47" t="str">
        <f t="shared" si="36"/>
        <v/>
      </c>
      <c r="M80" s="47">
        <f t="shared" si="37"/>
        <v>0</v>
      </c>
      <c r="N80" s="47">
        <f t="shared" si="38"/>
        <v>0</v>
      </c>
    </row>
    <row r="81" spans="5:45" s="22" customFormat="1" hidden="1" x14ac:dyDescent="0.25">
      <c r="E81" s="47">
        <f t="shared" si="33"/>
        <v>8</v>
      </c>
      <c r="F81" s="47">
        <f t="shared" si="34"/>
        <v>279</v>
      </c>
      <c r="G81" s="48" t="str">
        <f t="shared" si="34"/>
        <v>Klaudia WALAS</v>
      </c>
      <c r="H81" s="48" t="str">
        <f t="shared" si="34"/>
        <v>WSEH</v>
      </c>
      <c r="I81" s="47">
        <f t="shared" si="39"/>
        <v>10.78</v>
      </c>
      <c r="J81" s="47">
        <f t="shared" si="40"/>
        <v>9</v>
      </c>
      <c r="K81" s="47">
        <f t="shared" si="35"/>
        <v>11.07</v>
      </c>
      <c r="L81" s="47">
        <f t="shared" si="36"/>
        <v>8</v>
      </c>
      <c r="M81" s="47">
        <f t="shared" si="37"/>
        <v>279</v>
      </c>
      <c r="N81" s="47">
        <f t="shared" si="38"/>
        <v>11.07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>
        <f t="shared" si="33"/>
        <v>2</v>
      </c>
      <c r="F82" s="47">
        <f t="shared" si="34"/>
        <v>282</v>
      </c>
      <c r="G82" s="48" t="str">
        <f t="shared" si="34"/>
        <v>Holly GRIFFITHS BROWN</v>
      </c>
      <c r="H82" s="48" t="str">
        <f t="shared" si="34"/>
        <v>Oxford City</v>
      </c>
      <c r="I82" s="47">
        <f t="shared" si="39"/>
        <v>11.33</v>
      </c>
      <c r="J82" s="47">
        <f t="shared" si="40"/>
        <v>2</v>
      </c>
      <c r="K82" s="47">
        <f t="shared" si="35"/>
        <v>11.33</v>
      </c>
      <c r="L82" s="47">
        <f t="shared" si="36"/>
        <v>2</v>
      </c>
      <c r="M82" s="47">
        <f t="shared" si="37"/>
        <v>282</v>
      </c>
      <c r="N82" s="47">
        <f t="shared" si="38"/>
        <v>11.33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>
        <f t="shared" si="33"/>
        <v>11</v>
      </c>
      <c r="F83" s="47">
        <f t="shared" si="34"/>
        <v>285</v>
      </c>
      <c r="G83" s="48" t="str">
        <f t="shared" si="34"/>
        <v>Bethan EVANS</v>
      </c>
      <c r="H83" s="48" t="str">
        <f t="shared" si="34"/>
        <v>Telford</v>
      </c>
      <c r="I83" s="47">
        <f t="shared" si="39"/>
        <v>10.84</v>
      </c>
      <c r="J83" s="47">
        <f t="shared" si="40"/>
        <v>8</v>
      </c>
      <c r="K83" s="47">
        <f t="shared" si="35"/>
        <v>10.84</v>
      </c>
      <c r="L83" s="47">
        <f t="shared" si="36"/>
        <v>11</v>
      </c>
      <c r="M83" s="47">
        <f t="shared" si="37"/>
        <v>285</v>
      </c>
      <c r="N83" s="47">
        <f t="shared" si="38"/>
        <v>10.84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3"/>
        <v/>
      </c>
      <c r="F84" s="50">
        <f t="shared" ref="F84:H99" si="41">F38</f>
        <v>0</v>
      </c>
      <c r="G84" s="49" t="str">
        <f t="shared" si="41"/>
        <v/>
      </c>
      <c r="H84" s="49" t="str">
        <f t="shared" si="41"/>
        <v/>
      </c>
      <c r="I84" s="50">
        <f>O38</f>
        <v>0</v>
      </c>
      <c r="J84" s="50" t="str">
        <f t="shared" si="40"/>
        <v/>
      </c>
      <c r="K84" s="50">
        <f>X38</f>
        <v>0</v>
      </c>
      <c r="L84" s="50" t="str">
        <f t="shared" si="36"/>
        <v/>
      </c>
      <c r="M84" s="50">
        <f t="shared" si="37"/>
        <v>0</v>
      </c>
      <c r="N84" s="50">
        <f t="shared" si="38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3"/>
        <v/>
      </c>
      <c r="F85" s="50">
        <f t="shared" si="41"/>
        <v>0</v>
      </c>
      <c r="G85" s="49" t="str">
        <f t="shared" si="41"/>
        <v/>
      </c>
      <c r="H85" s="49" t="str">
        <f t="shared" si="41"/>
        <v/>
      </c>
      <c r="I85" s="50">
        <f t="shared" ref="I85:I99" si="42">O39</f>
        <v>0</v>
      </c>
      <c r="J85" s="50" t="str">
        <f t="shared" si="40"/>
        <v/>
      </c>
      <c r="K85" s="50">
        <f t="shared" ref="K85:K99" si="43">X39</f>
        <v>0</v>
      </c>
      <c r="L85" s="50" t="str">
        <f t="shared" si="36"/>
        <v/>
      </c>
      <c r="M85" s="50">
        <f t="shared" si="37"/>
        <v>0</v>
      </c>
      <c r="N85" s="50">
        <f t="shared" si="38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3"/>
        <v/>
      </c>
      <c r="F86" s="50">
        <f t="shared" si="41"/>
        <v>0</v>
      </c>
      <c r="G86" s="49" t="str">
        <f t="shared" si="41"/>
        <v/>
      </c>
      <c r="H86" s="49" t="str">
        <f t="shared" si="41"/>
        <v/>
      </c>
      <c r="I86" s="50">
        <f t="shared" si="42"/>
        <v>0</v>
      </c>
      <c r="J86" s="50" t="str">
        <f t="shared" si="40"/>
        <v/>
      </c>
      <c r="K86" s="50">
        <f t="shared" si="43"/>
        <v>0</v>
      </c>
      <c r="L86" s="50" t="str">
        <f t="shared" si="36"/>
        <v/>
      </c>
      <c r="M86" s="50">
        <f t="shared" si="37"/>
        <v>0</v>
      </c>
      <c r="N86" s="50">
        <f t="shared" si="38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3"/>
        <v/>
      </c>
      <c r="F87" s="50">
        <f t="shared" si="41"/>
        <v>0</v>
      </c>
      <c r="G87" s="49" t="str">
        <f t="shared" si="41"/>
        <v/>
      </c>
      <c r="H87" s="49" t="str">
        <f t="shared" si="41"/>
        <v/>
      </c>
      <c r="I87" s="50">
        <f t="shared" si="42"/>
        <v>0</v>
      </c>
      <c r="J87" s="50" t="str">
        <f t="shared" si="40"/>
        <v/>
      </c>
      <c r="K87" s="50">
        <f t="shared" si="43"/>
        <v>0</v>
      </c>
      <c r="L87" s="50" t="str">
        <f t="shared" si="36"/>
        <v/>
      </c>
      <c r="M87" s="50">
        <f t="shared" si="37"/>
        <v>0</v>
      </c>
      <c r="N87" s="50">
        <f t="shared" si="38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3"/>
        <v/>
      </c>
      <c r="F88" s="50">
        <f t="shared" si="41"/>
        <v>0</v>
      </c>
      <c r="G88" s="49" t="str">
        <f t="shared" si="41"/>
        <v/>
      </c>
      <c r="H88" s="49" t="str">
        <f t="shared" si="41"/>
        <v/>
      </c>
      <c r="I88" s="50">
        <f t="shared" si="42"/>
        <v>0</v>
      </c>
      <c r="J88" s="50" t="str">
        <f t="shared" si="40"/>
        <v/>
      </c>
      <c r="K88" s="50">
        <f t="shared" si="43"/>
        <v>0</v>
      </c>
      <c r="L88" s="50" t="str">
        <f t="shared" si="36"/>
        <v/>
      </c>
      <c r="M88" s="50">
        <f t="shared" si="37"/>
        <v>0</v>
      </c>
      <c r="N88" s="50">
        <f t="shared" si="38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3"/>
        <v/>
      </c>
      <c r="F89" s="50">
        <f t="shared" si="41"/>
        <v>0</v>
      </c>
      <c r="G89" s="49" t="str">
        <f t="shared" si="41"/>
        <v/>
      </c>
      <c r="H89" s="49" t="str">
        <f t="shared" si="41"/>
        <v/>
      </c>
      <c r="I89" s="50">
        <f t="shared" si="42"/>
        <v>0</v>
      </c>
      <c r="J89" s="50" t="str">
        <f t="shared" si="40"/>
        <v/>
      </c>
      <c r="K89" s="50">
        <f t="shared" si="43"/>
        <v>0</v>
      </c>
      <c r="L89" s="50" t="str">
        <f t="shared" si="36"/>
        <v/>
      </c>
      <c r="M89" s="50">
        <f t="shared" si="37"/>
        <v>0</v>
      </c>
      <c r="N89" s="50">
        <f t="shared" si="38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3"/>
        <v/>
      </c>
      <c r="F90" s="50">
        <f t="shared" si="41"/>
        <v>0</v>
      </c>
      <c r="G90" s="49" t="str">
        <f t="shared" si="41"/>
        <v/>
      </c>
      <c r="H90" s="49" t="str">
        <f t="shared" si="41"/>
        <v/>
      </c>
      <c r="I90" s="50">
        <f t="shared" si="42"/>
        <v>0</v>
      </c>
      <c r="J90" s="50" t="str">
        <f t="shared" si="40"/>
        <v/>
      </c>
      <c r="K90" s="50">
        <f t="shared" si="43"/>
        <v>0</v>
      </c>
      <c r="L90" s="50" t="str">
        <f t="shared" si="36"/>
        <v/>
      </c>
      <c r="M90" s="50">
        <f t="shared" si="37"/>
        <v>0</v>
      </c>
      <c r="N90" s="50">
        <f t="shared" si="38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3"/>
        <v/>
      </c>
      <c r="F91" s="50" t="str">
        <f t="shared" si="41"/>
        <v/>
      </c>
      <c r="G91" s="49" t="str">
        <f t="shared" si="41"/>
        <v/>
      </c>
      <c r="H91" s="49" t="str">
        <f t="shared" si="41"/>
        <v/>
      </c>
      <c r="I91" s="50">
        <f t="shared" si="42"/>
        <v>0</v>
      </c>
      <c r="J91" s="50" t="str">
        <f t="shared" si="40"/>
        <v/>
      </c>
      <c r="K91" s="50">
        <f t="shared" si="43"/>
        <v>0</v>
      </c>
      <c r="L91" s="50" t="str">
        <f t="shared" si="36"/>
        <v/>
      </c>
      <c r="M91" s="50" t="str">
        <f t="shared" si="37"/>
        <v/>
      </c>
      <c r="N91" s="50">
        <f t="shared" si="38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3"/>
        <v/>
      </c>
      <c r="F92" s="50" t="str">
        <f t="shared" si="41"/>
        <v/>
      </c>
      <c r="G92" s="49" t="str">
        <f t="shared" si="41"/>
        <v/>
      </c>
      <c r="H92" s="49" t="str">
        <f t="shared" si="41"/>
        <v/>
      </c>
      <c r="I92" s="50">
        <f t="shared" si="42"/>
        <v>0</v>
      </c>
      <c r="J92" s="50" t="str">
        <f t="shared" si="40"/>
        <v/>
      </c>
      <c r="K92" s="50">
        <f t="shared" si="43"/>
        <v>0</v>
      </c>
      <c r="L92" s="50" t="str">
        <f t="shared" si="36"/>
        <v/>
      </c>
      <c r="M92" s="50" t="str">
        <f t="shared" si="37"/>
        <v/>
      </c>
      <c r="N92" s="50">
        <f t="shared" si="38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3"/>
        <v/>
      </c>
      <c r="F93" s="50" t="str">
        <f t="shared" si="41"/>
        <v/>
      </c>
      <c r="G93" s="49" t="str">
        <f t="shared" si="41"/>
        <v/>
      </c>
      <c r="H93" s="49" t="str">
        <f t="shared" si="41"/>
        <v/>
      </c>
      <c r="I93" s="50">
        <f t="shared" si="42"/>
        <v>0</v>
      </c>
      <c r="J93" s="50" t="str">
        <f t="shared" si="40"/>
        <v/>
      </c>
      <c r="K93" s="50">
        <f t="shared" si="43"/>
        <v>0</v>
      </c>
      <c r="L93" s="50" t="str">
        <f t="shared" si="36"/>
        <v/>
      </c>
      <c r="M93" s="50" t="str">
        <f t="shared" si="37"/>
        <v/>
      </c>
      <c r="N93" s="50">
        <f t="shared" si="38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3"/>
        <v/>
      </c>
      <c r="F94" s="50" t="str">
        <f t="shared" si="41"/>
        <v/>
      </c>
      <c r="G94" s="49" t="str">
        <f t="shared" si="41"/>
        <v/>
      </c>
      <c r="H94" s="49" t="str">
        <f t="shared" si="41"/>
        <v/>
      </c>
      <c r="I94" s="50">
        <f t="shared" si="42"/>
        <v>0</v>
      </c>
      <c r="J94" s="50" t="str">
        <f t="shared" si="40"/>
        <v/>
      </c>
      <c r="K94" s="50">
        <f t="shared" si="43"/>
        <v>0</v>
      </c>
      <c r="L94" s="50" t="str">
        <f t="shared" si="36"/>
        <v/>
      </c>
      <c r="M94" s="50" t="str">
        <f t="shared" si="37"/>
        <v/>
      </c>
      <c r="N94" s="50">
        <f t="shared" si="38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3"/>
        <v/>
      </c>
      <c r="F95" s="50" t="str">
        <f t="shared" si="41"/>
        <v/>
      </c>
      <c r="G95" s="49" t="str">
        <f t="shared" si="41"/>
        <v/>
      </c>
      <c r="H95" s="49" t="str">
        <f t="shared" si="41"/>
        <v/>
      </c>
      <c r="I95" s="50">
        <f t="shared" si="42"/>
        <v>0</v>
      </c>
      <c r="J95" s="50" t="str">
        <f t="shared" si="40"/>
        <v/>
      </c>
      <c r="K95" s="50">
        <f t="shared" si="43"/>
        <v>0</v>
      </c>
      <c r="L95" s="50" t="str">
        <f t="shared" si="36"/>
        <v/>
      </c>
      <c r="M95" s="50" t="str">
        <f t="shared" si="37"/>
        <v/>
      </c>
      <c r="N95" s="50">
        <f t="shared" si="38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3"/>
        <v/>
      </c>
      <c r="F96" s="50" t="str">
        <f t="shared" si="41"/>
        <v/>
      </c>
      <c r="G96" s="49" t="str">
        <f t="shared" si="41"/>
        <v/>
      </c>
      <c r="H96" s="49" t="str">
        <f t="shared" si="41"/>
        <v/>
      </c>
      <c r="I96" s="50">
        <f t="shared" si="42"/>
        <v>0</v>
      </c>
      <c r="J96" s="50" t="str">
        <f t="shared" si="40"/>
        <v/>
      </c>
      <c r="K96" s="50">
        <f t="shared" si="43"/>
        <v>0</v>
      </c>
      <c r="L96" s="50" t="str">
        <f t="shared" si="36"/>
        <v/>
      </c>
      <c r="M96" s="50" t="str">
        <f t="shared" si="37"/>
        <v/>
      </c>
      <c r="N96" s="50">
        <f t="shared" si="38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3"/>
        <v/>
      </c>
      <c r="F97" s="50" t="str">
        <f t="shared" si="41"/>
        <v/>
      </c>
      <c r="G97" s="49" t="str">
        <f t="shared" si="41"/>
        <v/>
      </c>
      <c r="H97" s="49" t="str">
        <f t="shared" si="41"/>
        <v/>
      </c>
      <c r="I97" s="50">
        <f t="shared" si="42"/>
        <v>0</v>
      </c>
      <c r="J97" s="50" t="str">
        <f t="shared" si="40"/>
        <v/>
      </c>
      <c r="K97" s="50">
        <f t="shared" si="43"/>
        <v>0</v>
      </c>
      <c r="L97" s="50" t="str">
        <f t="shared" si="36"/>
        <v/>
      </c>
      <c r="M97" s="50" t="str">
        <f t="shared" si="37"/>
        <v/>
      </c>
      <c r="N97" s="50">
        <f t="shared" si="38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3"/>
        <v/>
      </c>
      <c r="F98" s="50" t="str">
        <f t="shared" si="41"/>
        <v/>
      </c>
      <c r="G98" s="49" t="str">
        <f t="shared" si="41"/>
        <v/>
      </c>
      <c r="H98" s="49" t="str">
        <f t="shared" si="41"/>
        <v/>
      </c>
      <c r="I98" s="50">
        <f t="shared" si="42"/>
        <v>0</v>
      </c>
      <c r="J98" s="50" t="str">
        <f t="shared" si="40"/>
        <v/>
      </c>
      <c r="K98" s="50">
        <f t="shared" si="43"/>
        <v>0</v>
      </c>
      <c r="L98" s="50" t="str">
        <f t="shared" si="36"/>
        <v/>
      </c>
      <c r="M98" s="50" t="str">
        <f t="shared" si="37"/>
        <v/>
      </c>
      <c r="N98" s="50">
        <f t="shared" si="38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3"/>
        <v/>
      </c>
      <c r="F99" s="50" t="str">
        <f t="shared" si="41"/>
        <v/>
      </c>
      <c r="G99" s="49" t="str">
        <f t="shared" si="41"/>
        <v/>
      </c>
      <c r="H99" s="49" t="str">
        <f t="shared" si="41"/>
        <v/>
      </c>
      <c r="I99" s="50">
        <f t="shared" si="42"/>
        <v>0</v>
      </c>
      <c r="J99" s="50" t="str">
        <f t="shared" si="40"/>
        <v/>
      </c>
      <c r="K99" s="50">
        <f t="shared" si="43"/>
        <v>0</v>
      </c>
      <c r="L99" s="50" t="str">
        <f t="shared" si="36"/>
        <v/>
      </c>
      <c r="M99" s="50" t="str">
        <f t="shared" si="37"/>
        <v/>
      </c>
      <c r="N99" s="50">
        <f t="shared" si="38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310"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I25:J25"/>
    <mergeCell ref="M25:P25"/>
    <mergeCell ref="Q25:T25"/>
    <mergeCell ref="U25:V25"/>
    <mergeCell ref="I26:J26"/>
    <mergeCell ref="M26:P26"/>
    <mergeCell ref="Q26:T26"/>
    <mergeCell ref="U26:V26"/>
    <mergeCell ref="O21:P21"/>
    <mergeCell ref="X21:Y21"/>
    <mergeCell ref="E23:J23"/>
    <mergeCell ref="K23:V23"/>
    <mergeCell ref="W23:AC23"/>
    <mergeCell ref="I24:J24"/>
    <mergeCell ref="M24:P24"/>
    <mergeCell ref="Q24:T24"/>
    <mergeCell ref="U24:V24"/>
    <mergeCell ref="O18:P18"/>
    <mergeCell ref="X18:Y18"/>
    <mergeCell ref="O19:P19"/>
    <mergeCell ref="X19:Y19"/>
    <mergeCell ref="O20:P20"/>
    <mergeCell ref="X20:Y20"/>
    <mergeCell ref="O15:P15"/>
    <mergeCell ref="X15:Y15"/>
    <mergeCell ref="O16:P16"/>
    <mergeCell ref="X16:Y16"/>
    <mergeCell ref="O17:P17"/>
    <mergeCell ref="X17:Y17"/>
    <mergeCell ref="O12:P12"/>
    <mergeCell ref="X12:Y12"/>
    <mergeCell ref="O13:P13"/>
    <mergeCell ref="X13:Y13"/>
    <mergeCell ref="O14:P14"/>
    <mergeCell ref="X14:Y14"/>
    <mergeCell ref="O9:P9"/>
    <mergeCell ref="X9:Y9"/>
    <mergeCell ref="O10:P10"/>
    <mergeCell ref="X10:Y10"/>
    <mergeCell ref="O11:P11"/>
    <mergeCell ref="X11:Y11"/>
    <mergeCell ref="O6:P6"/>
    <mergeCell ref="X6:Y6"/>
    <mergeCell ref="O7:P7"/>
    <mergeCell ref="X7:Y7"/>
    <mergeCell ref="O8:P8"/>
    <mergeCell ref="X8:Y8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</mergeCells>
  <conditionalFormatting sqref="F5 F16:F21">
    <cfRule type="duplicateValues" dxfId="21" priority="2"/>
  </conditionalFormatting>
  <conditionalFormatting sqref="F6:F17">
    <cfRule type="duplicateValues" dxfId="20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8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  <pageSetUpPr fitToPage="1"/>
  </sheetPr>
  <dimension ref="A1:AS99"/>
  <sheetViews>
    <sheetView showZeros="0" view="pageBreakPreview" topLeftCell="E1" zoomScale="85" zoomScaleNormal="100" zoomScaleSheetLayoutView="85" workbookViewId="0">
      <pane ySplit="1" topLeftCell="A17" activePane="bottomLeft" state="frozenSplit"/>
      <selection activeCell="Y17" sqref="Y17:Z17"/>
      <selection pane="bottomLeft" activeCell="AI22" sqref="AI22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9" width="5.28515625" style="22" bestFit="1" customWidth="1"/>
    <col min="10" max="10" width="4.7109375" style="22" customWidth="1"/>
    <col min="11" max="11" width="6.140625" style="22" bestFit="1" customWidth="1"/>
    <col min="12" max="12" width="4.7109375" style="22" customWidth="1"/>
    <col min="13" max="13" width="5.28515625" style="22" bestFit="1" customWidth="1"/>
    <col min="14" max="17" width="4.7109375" style="22" customWidth="1"/>
    <col min="18" max="18" width="5.28515625" style="22" bestFit="1" customWidth="1"/>
    <col min="19" max="19" width="4.7109375" style="22" customWidth="1"/>
    <col min="20" max="20" width="5.28515625" style="22" bestFit="1" customWidth="1"/>
    <col min="21" max="21" width="4.7109375" style="22" customWidth="1"/>
    <col min="22" max="22" width="5.28515625" style="22" bestFit="1" customWidth="1"/>
    <col min="23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5.28515625" style="70" bestFit="1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70</v>
      </c>
      <c r="H3" s="428"/>
      <c r="I3" s="426" t="s">
        <v>20</v>
      </c>
      <c r="J3" s="429"/>
      <c r="K3" s="427"/>
      <c r="L3" s="460">
        <v>15</v>
      </c>
      <c r="M3" s="461"/>
      <c r="N3" s="426" t="s">
        <v>21</v>
      </c>
      <c r="O3" s="429"/>
      <c r="P3" s="427"/>
      <c r="Q3" s="65" t="s">
        <v>249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56"/>
      <c r="F5" s="157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72">
        <v>258</v>
      </c>
      <c r="G6" s="54" t="str">
        <f t="shared" ref="G6:G21" si="0">IFERROR(VLOOKUP($F6,triple_j,2,FALSE)&amp;" "&amp;UPPER(VLOOKUP($F6,triple_j,3,FALSE)),"")</f>
        <v>Naomi OGBETA</v>
      </c>
      <c r="H6" s="192" t="str">
        <f t="shared" ref="H6:H21" si="1">IFERROR(VLOOKUP($F6,triple_j,5,FALSE),"")</f>
        <v>Trafford AC</v>
      </c>
      <c r="I6" s="187">
        <v>13.81</v>
      </c>
      <c r="J6" s="74" t="s">
        <v>1057</v>
      </c>
      <c r="K6" s="187">
        <v>13.45</v>
      </c>
      <c r="L6" s="74"/>
      <c r="M6" s="187">
        <v>13.2</v>
      </c>
      <c r="N6" s="74"/>
      <c r="O6" s="460">
        <f>IF(AND(I6="X",K6="X",M6="X"),0,LARGE(I6:N6,1))</f>
        <v>13.81</v>
      </c>
      <c r="P6" s="461"/>
      <c r="Q6" s="33">
        <f>J68</f>
        <v>1</v>
      </c>
      <c r="R6" s="187" t="s">
        <v>1005</v>
      </c>
      <c r="S6" s="74"/>
      <c r="T6" s="187" t="s">
        <v>1005</v>
      </c>
      <c r="U6" s="74"/>
      <c r="V6" s="187">
        <v>13.41</v>
      </c>
      <c r="W6" s="74"/>
      <c r="X6" s="460">
        <f>IF(AND(R6="X",T6="X",V6="X"),O6,IF(O6&gt;LARGE(R6:W6,1),O6,LARGE(R6:W6,1)))</f>
        <v>13.81</v>
      </c>
      <c r="Y6" s="461"/>
      <c r="Z6" s="33"/>
      <c r="AA6" s="188" t="str">
        <f t="shared" ref="AA6:AA21" si="2">IFERROR(VLOOKUP($F6,triple_j,4,FALSE),"")</f>
        <v>Senior</v>
      </c>
      <c r="AB6" s="188" t="str">
        <f t="shared" ref="AB6:AB21" si="3">IFERROR(VLOOKUP($F6,triple_j,8,FALSE),"")</f>
        <v/>
      </c>
      <c r="AC6" s="144" t="str">
        <f t="shared" ref="AC6:AC21" si="4">IFERROR(VLOOKUP($F6,triple_j,7,FALSE),"")</f>
        <v>14.15</v>
      </c>
      <c r="AD6" s="34"/>
    </row>
    <row r="7" spans="1:44" ht="15.95" customHeight="1" x14ac:dyDescent="0.25">
      <c r="A7" s="30"/>
      <c r="B7" s="30"/>
      <c r="C7" s="25"/>
      <c r="D7" s="25"/>
      <c r="E7" s="188">
        <v>2</v>
      </c>
      <c r="F7" s="172">
        <v>260</v>
      </c>
      <c r="G7" s="54" t="str">
        <f t="shared" si="0"/>
        <v>Zara ASANTE</v>
      </c>
      <c r="H7" s="192" t="str">
        <f t="shared" si="1"/>
        <v>Blackheath</v>
      </c>
      <c r="I7" s="187">
        <v>12.23</v>
      </c>
      <c r="J7" s="74"/>
      <c r="K7" s="187">
        <v>12.56</v>
      </c>
      <c r="L7" s="74" t="s">
        <v>1022</v>
      </c>
      <c r="M7" s="187">
        <v>12.52</v>
      </c>
      <c r="N7" s="74"/>
      <c r="O7" s="460">
        <f t="shared" ref="O7:O21" si="5">IF(AND(I7="X",K7="X",M7="X"),0,LARGE(I7:N7,1))</f>
        <v>12.56</v>
      </c>
      <c r="P7" s="461"/>
      <c r="Q7" s="33">
        <f t="shared" ref="Q7:Q21" si="6">J69</f>
        <v>4</v>
      </c>
      <c r="R7" s="187">
        <v>12.81</v>
      </c>
      <c r="S7" s="74"/>
      <c r="T7" s="187">
        <v>11.08</v>
      </c>
      <c r="U7" s="74"/>
      <c r="V7" s="187">
        <v>13.03</v>
      </c>
      <c r="W7" s="74" t="s">
        <v>1037</v>
      </c>
      <c r="X7" s="460">
        <f t="shared" ref="X7:X21" si="7">IF(AND(R7="X",T7="X",V7="X"),O7,IF(O7&gt;LARGE(R7:W7,1),O7,LARGE(R7:W7,1)))</f>
        <v>13.03</v>
      </c>
      <c r="Y7" s="461"/>
      <c r="Z7" s="33"/>
      <c r="AA7" s="188" t="str">
        <f t="shared" si="2"/>
        <v>Senior</v>
      </c>
      <c r="AB7" s="188" t="str">
        <f t="shared" si="3"/>
        <v/>
      </c>
      <c r="AC7" s="69" t="str">
        <f t="shared" si="4"/>
        <v>13.41</v>
      </c>
      <c r="AD7" s="35"/>
    </row>
    <row r="8" spans="1:44" ht="15.95" customHeight="1" x14ac:dyDescent="0.25">
      <c r="A8" s="30"/>
      <c r="B8" s="30"/>
      <c r="C8" s="25"/>
      <c r="D8" s="25"/>
      <c r="E8" s="188">
        <v>3</v>
      </c>
      <c r="F8" s="172">
        <v>261</v>
      </c>
      <c r="G8" s="54" t="str">
        <f t="shared" si="0"/>
        <v>Eavion RICHARDSON</v>
      </c>
      <c r="H8" s="192" t="str">
        <f t="shared" si="1"/>
        <v>Shaftesbury Barnet</v>
      </c>
      <c r="I8" s="187" t="s">
        <v>1005</v>
      </c>
      <c r="J8" s="74"/>
      <c r="K8" s="187">
        <v>12.45</v>
      </c>
      <c r="L8" s="74"/>
      <c r="M8" s="187">
        <v>12.61</v>
      </c>
      <c r="N8" s="74"/>
      <c r="O8" s="460">
        <f t="shared" si="5"/>
        <v>12.61</v>
      </c>
      <c r="P8" s="461"/>
      <c r="Q8" s="33">
        <f t="shared" si="6"/>
        <v>3</v>
      </c>
      <c r="R8" s="187" t="s">
        <v>1005</v>
      </c>
      <c r="S8" s="74"/>
      <c r="T8" s="187" t="s">
        <v>1005</v>
      </c>
      <c r="U8" s="74"/>
      <c r="V8" s="187">
        <v>12.7</v>
      </c>
      <c r="W8" s="74" t="s">
        <v>1018</v>
      </c>
      <c r="X8" s="460">
        <f t="shared" si="7"/>
        <v>12.7</v>
      </c>
      <c r="Y8" s="461"/>
      <c r="Z8" s="33"/>
      <c r="AA8" s="188" t="str">
        <f t="shared" si="2"/>
        <v>Senior</v>
      </c>
      <c r="AB8" s="188" t="str">
        <f t="shared" si="3"/>
        <v/>
      </c>
      <c r="AC8" s="69" t="str">
        <f t="shared" si="4"/>
        <v>13.04</v>
      </c>
    </row>
    <row r="9" spans="1:44" ht="15.95" customHeight="1" x14ac:dyDescent="0.25">
      <c r="A9" s="30"/>
      <c r="B9" s="30"/>
      <c r="C9" s="25"/>
      <c r="D9" s="25"/>
      <c r="E9" s="188">
        <v>4</v>
      </c>
      <c r="F9" s="172">
        <v>262</v>
      </c>
      <c r="G9" s="54" t="str">
        <f t="shared" si="0"/>
        <v>Naomi PHILLIPS</v>
      </c>
      <c r="H9" s="192" t="str">
        <f t="shared" si="1"/>
        <v>WSEH</v>
      </c>
      <c r="I9" s="187">
        <v>12.32</v>
      </c>
      <c r="J9" s="74"/>
      <c r="K9" s="187">
        <v>13.01</v>
      </c>
      <c r="L9" s="74" t="s">
        <v>1010</v>
      </c>
      <c r="M9" s="187">
        <v>12.82</v>
      </c>
      <c r="N9" s="74"/>
      <c r="O9" s="460">
        <f t="shared" si="5"/>
        <v>13.01</v>
      </c>
      <c r="P9" s="461"/>
      <c r="Q9" s="33">
        <f t="shared" si="6"/>
        <v>2</v>
      </c>
      <c r="R9" s="187">
        <v>12.84</v>
      </c>
      <c r="S9" s="74" t="s">
        <v>1018</v>
      </c>
      <c r="T9" s="187">
        <v>12.73</v>
      </c>
      <c r="U9" s="74"/>
      <c r="V9" s="187" t="s">
        <v>1005</v>
      </c>
      <c r="W9" s="74"/>
      <c r="X9" s="460">
        <f t="shared" si="7"/>
        <v>13.01</v>
      </c>
      <c r="Y9" s="461"/>
      <c r="Z9" s="33"/>
      <c r="AA9" s="188" t="str">
        <f t="shared" si="2"/>
        <v>Senior</v>
      </c>
      <c r="AB9" s="188" t="str">
        <f t="shared" si="3"/>
        <v/>
      </c>
      <c r="AC9" s="69" t="str">
        <f t="shared" si="4"/>
        <v>13.03</v>
      </c>
    </row>
    <row r="10" spans="1:44" ht="15.95" customHeight="1" x14ac:dyDescent="0.25">
      <c r="A10" s="30"/>
      <c r="B10" s="30"/>
      <c r="C10" s="25"/>
      <c r="D10" s="25"/>
      <c r="E10" s="188">
        <v>5</v>
      </c>
      <c r="F10" s="172">
        <v>265</v>
      </c>
      <c r="G10" s="54" t="str">
        <f t="shared" si="0"/>
        <v>Shanara HIBBERT</v>
      </c>
      <c r="H10" s="192" t="str">
        <f t="shared" si="1"/>
        <v>Luton AC</v>
      </c>
      <c r="I10" s="187" t="s">
        <v>1005</v>
      </c>
      <c r="J10" s="74"/>
      <c r="K10" s="187" t="s">
        <v>1005</v>
      </c>
      <c r="L10" s="74"/>
      <c r="M10" s="187">
        <v>12.07</v>
      </c>
      <c r="N10" s="74"/>
      <c r="O10" s="460">
        <f t="shared" si="5"/>
        <v>12.07</v>
      </c>
      <c r="P10" s="461"/>
      <c r="Q10" s="33">
        <f t="shared" si="6"/>
        <v>8</v>
      </c>
      <c r="R10" s="187">
        <v>12.06</v>
      </c>
      <c r="S10" s="74"/>
      <c r="T10" s="187">
        <v>12.45</v>
      </c>
      <c r="U10" s="74" t="s">
        <v>1008</v>
      </c>
      <c r="V10" s="187">
        <v>12.12</v>
      </c>
      <c r="W10" s="74"/>
      <c r="X10" s="460">
        <f t="shared" si="7"/>
        <v>12.45</v>
      </c>
      <c r="Y10" s="461"/>
      <c r="Z10" s="33"/>
      <c r="AA10" s="188" t="str">
        <f t="shared" si="2"/>
        <v>Senior</v>
      </c>
      <c r="AB10" s="188" t="str">
        <f t="shared" si="3"/>
        <v/>
      </c>
      <c r="AC10" s="69" t="str">
        <f t="shared" si="4"/>
        <v>12.82</v>
      </c>
    </row>
    <row r="11" spans="1:44" ht="15.95" customHeight="1" x14ac:dyDescent="0.25">
      <c r="A11" s="30"/>
      <c r="B11" s="30"/>
      <c r="C11" s="25"/>
      <c r="D11" s="25"/>
      <c r="E11" s="188">
        <v>6</v>
      </c>
      <c r="F11" s="172">
        <v>267</v>
      </c>
      <c r="G11" s="54" t="str">
        <f t="shared" si="0"/>
        <v>Adelaide OMITOWOJU</v>
      </c>
      <c r="H11" s="192" t="str">
        <f t="shared" si="1"/>
        <v>Harrow</v>
      </c>
      <c r="I11" s="187" t="s">
        <v>1005</v>
      </c>
      <c r="J11" s="74"/>
      <c r="K11" s="187">
        <v>11.86</v>
      </c>
      <c r="L11" s="74" t="s">
        <v>1022</v>
      </c>
      <c r="M11" s="187" t="s">
        <v>1005</v>
      </c>
      <c r="N11" s="74"/>
      <c r="O11" s="460">
        <f t="shared" si="5"/>
        <v>11.86</v>
      </c>
      <c r="P11" s="461"/>
      <c r="Q11" s="33">
        <f t="shared" si="6"/>
        <v>11</v>
      </c>
      <c r="R11" s="187">
        <v>11.7</v>
      </c>
      <c r="S11" s="74"/>
      <c r="T11" s="187">
        <v>11.62</v>
      </c>
      <c r="U11" s="74"/>
      <c r="V11" s="187" t="s">
        <v>1005</v>
      </c>
      <c r="W11" s="74"/>
      <c r="X11" s="460">
        <f t="shared" si="7"/>
        <v>11.86</v>
      </c>
      <c r="Y11" s="461"/>
      <c r="Z11" s="33"/>
      <c r="AA11" s="188" t="str">
        <f t="shared" si="2"/>
        <v>Senior</v>
      </c>
      <c r="AB11" s="188" t="str">
        <f t="shared" si="3"/>
        <v/>
      </c>
      <c r="AC11" s="69" t="str">
        <f t="shared" si="4"/>
        <v>12.55</v>
      </c>
    </row>
    <row r="12" spans="1:44" ht="15.95" customHeight="1" x14ac:dyDescent="0.25">
      <c r="A12" s="30"/>
      <c r="B12" s="30"/>
      <c r="C12" s="25"/>
      <c r="D12" s="25"/>
      <c r="E12" s="188">
        <v>7</v>
      </c>
      <c r="F12" s="172">
        <v>268</v>
      </c>
      <c r="G12" s="54" t="str">
        <f t="shared" si="0"/>
        <v>Chloe VERNON-HAMILTON</v>
      </c>
      <c r="H12" s="192" t="str">
        <f t="shared" si="1"/>
        <v>Herts Phoenix</v>
      </c>
      <c r="I12" s="187">
        <v>11.98</v>
      </c>
      <c r="J12" s="74" t="s">
        <v>1023</v>
      </c>
      <c r="K12" s="187">
        <v>11.88</v>
      </c>
      <c r="L12" s="74"/>
      <c r="M12" s="187">
        <v>11.93</v>
      </c>
      <c r="N12" s="74"/>
      <c r="O12" s="460">
        <f t="shared" si="5"/>
        <v>11.98</v>
      </c>
      <c r="P12" s="461"/>
      <c r="Q12" s="33">
        <f t="shared" si="6"/>
        <v>10</v>
      </c>
      <c r="R12" s="187">
        <v>11.6</v>
      </c>
      <c r="S12" s="74"/>
      <c r="T12" s="187">
        <v>11.59</v>
      </c>
      <c r="U12" s="74"/>
      <c r="V12" s="187">
        <v>11.53</v>
      </c>
      <c r="W12" s="74"/>
      <c r="X12" s="460">
        <f t="shared" si="7"/>
        <v>11.98</v>
      </c>
      <c r="Y12" s="461"/>
      <c r="Z12" s="33"/>
      <c r="AA12" s="188" t="str">
        <f t="shared" si="2"/>
        <v>Senior</v>
      </c>
      <c r="AB12" s="188" t="str">
        <f t="shared" si="3"/>
        <v/>
      </c>
      <c r="AC12" s="69" t="str">
        <f t="shared" si="4"/>
        <v>12.40</v>
      </c>
    </row>
    <row r="13" spans="1:44" ht="15.95" customHeight="1" x14ac:dyDescent="0.25">
      <c r="A13" s="30"/>
      <c r="B13" s="30"/>
      <c r="C13" s="25"/>
      <c r="D13" s="25"/>
      <c r="E13" s="188">
        <v>8</v>
      </c>
      <c r="F13" s="172">
        <v>269</v>
      </c>
      <c r="G13" s="54" t="str">
        <f t="shared" si="0"/>
        <v>Victoria OSHUNREMI</v>
      </c>
      <c r="H13" s="192" t="str">
        <f t="shared" si="1"/>
        <v>Basildon</v>
      </c>
      <c r="I13" s="187">
        <v>11.75</v>
      </c>
      <c r="J13" s="74"/>
      <c r="K13" s="187">
        <v>12.02</v>
      </c>
      <c r="L13" s="74" t="s">
        <v>1057</v>
      </c>
      <c r="M13" s="187">
        <v>11.88</v>
      </c>
      <c r="N13" s="74"/>
      <c r="O13" s="460">
        <f t="shared" si="5"/>
        <v>12.02</v>
      </c>
      <c r="P13" s="461"/>
      <c r="Q13" s="33">
        <f t="shared" si="6"/>
        <v>9</v>
      </c>
      <c r="R13" s="187">
        <v>11.66</v>
      </c>
      <c r="S13" s="74"/>
      <c r="T13" s="187" t="s">
        <v>1005</v>
      </c>
      <c r="U13" s="74"/>
      <c r="V13" s="187">
        <v>11.7</v>
      </c>
      <c r="W13" s="74"/>
      <c r="X13" s="460">
        <f t="shared" si="7"/>
        <v>12.02</v>
      </c>
      <c r="Y13" s="461"/>
      <c r="Z13" s="33"/>
      <c r="AA13" s="188" t="str">
        <f t="shared" si="2"/>
        <v>Senior</v>
      </c>
      <c r="AB13" s="188" t="str">
        <f t="shared" si="3"/>
        <v/>
      </c>
      <c r="AC13" s="69" t="str">
        <f t="shared" si="4"/>
        <v>11.72</v>
      </c>
    </row>
    <row r="14" spans="1:44" ht="15.95" customHeight="1" x14ac:dyDescent="0.25">
      <c r="A14" s="30"/>
      <c r="B14" s="30"/>
      <c r="C14" s="25"/>
      <c r="D14" s="25"/>
      <c r="E14" s="188">
        <v>9</v>
      </c>
      <c r="F14" s="172"/>
      <c r="G14" s="54" t="str">
        <f t="shared" si="0"/>
        <v/>
      </c>
      <c r="H14" s="192" t="str">
        <f t="shared" si="1"/>
        <v/>
      </c>
      <c r="I14" s="187">
        <v>0</v>
      </c>
      <c r="J14" s="74"/>
      <c r="K14" s="187"/>
      <c r="L14" s="74"/>
      <c r="M14" s="187"/>
      <c r="N14" s="74"/>
      <c r="O14" s="460">
        <f t="shared" si="5"/>
        <v>0</v>
      </c>
      <c r="P14" s="461"/>
      <c r="Q14" s="33" t="str">
        <f t="shared" si="6"/>
        <v/>
      </c>
      <c r="R14" s="187"/>
      <c r="S14" s="74"/>
      <c r="T14" s="187"/>
      <c r="U14" s="74"/>
      <c r="V14" s="187">
        <v>0</v>
      </c>
      <c r="W14" s="74"/>
      <c r="X14" s="460">
        <f t="shared" si="7"/>
        <v>0</v>
      </c>
      <c r="Y14" s="461"/>
      <c r="Z14" s="33"/>
      <c r="AA14" s="188" t="str">
        <f t="shared" si="2"/>
        <v/>
      </c>
      <c r="AB14" s="188" t="str">
        <f t="shared" si="3"/>
        <v/>
      </c>
      <c r="AC14" s="69" t="str">
        <f t="shared" si="4"/>
        <v/>
      </c>
    </row>
    <row r="15" spans="1:44" ht="15.95" customHeight="1" x14ac:dyDescent="0.25">
      <c r="A15" s="30"/>
      <c r="B15" s="30"/>
      <c r="C15" s="25"/>
      <c r="D15" s="25"/>
      <c r="E15" s="188">
        <v>10</v>
      </c>
      <c r="F15" s="172">
        <v>270</v>
      </c>
      <c r="G15" s="54" t="str">
        <f t="shared" si="0"/>
        <v>Ellie O'HARA</v>
      </c>
      <c r="H15" s="192" t="str">
        <f t="shared" si="1"/>
        <v>EAC</v>
      </c>
      <c r="I15" s="187">
        <v>12.15</v>
      </c>
      <c r="J15" s="74"/>
      <c r="K15" s="187">
        <v>11.91</v>
      </c>
      <c r="L15" s="74"/>
      <c r="M15" s="187">
        <v>12.3</v>
      </c>
      <c r="N15" s="74"/>
      <c r="O15" s="460">
        <f t="shared" si="5"/>
        <v>12.3</v>
      </c>
      <c r="P15" s="461"/>
      <c r="Q15" s="33">
        <f t="shared" si="6"/>
        <v>6</v>
      </c>
      <c r="R15" s="187">
        <v>12.44</v>
      </c>
      <c r="S15" s="74"/>
      <c r="T15" s="187">
        <v>12.21</v>
      </c>
      <c r="U15" s="74"/>
      <c r="V15" s="187">
        <v>12.51</v>
      </c>
      <c r="W15" s="74" t="s">
        <v>1022</v>
      </c>
      <c r="X15" s="460">
        <f t="shared" si="7"/>
        <v>12.51</v>
      </c>
      <c r="Y15" s="461"/>
      <c r="Z15" s="33"/>
      <c r="AA15" s="188" t="str">
        <f t="shared" si="2"/>
        <v>U17</v>
      </c>
      <c r="AB15" s="188" t="str">
        <f t="shared" si="3"/>
        <v/>
      </c>
      <c r="AC15" s="69" t="str">
        <f t="shared" si="4"/>
        <v>12.46</v>
      </c>
    </row>
    <row r="16" spans="1:44" ht="15.95" customHeight="1" x14ac:dyDescent="0.25">
      <c r="A16" s="30"/>
      <c r="B16" s="30"/>
      <c r="C16" s="25"/>
      <c r="D16" s="25"/>
      <c r="E16" s="188">
        <v>11</v>
      </c>
      <c r="F16" s="172"/>
      <c r="G16" s="54" t="str">
        <f t="shared" si="0"/>
        <v/>
      </c>
      <c r="H16" s="192" t="str">
        <f t="shared" si="1"/>
        <v/>
      </c>
      <c r="I16" s="187">
        <v>0</v>
      </c>
      <c r="J16" s="74"/>
      <c r="K16" s="187"/>
      <c r="L16" s="74"/>
      <c r="M16" s="187"/>
      <c r="N16" s="74"/>
      <c r="O16" s="460">
        <f t="shared" si="5"/>
        <v>0</v>
      </c>
      <c r="P16" s="461"/>
      <c r="Q16" s="33" t="str">
        <f t="shared" si="6"/>
        <v/>
      </c>
      <c r="R16" s="187"/>
      <c r="S16" s="74"/>
      <c r="T16" s="187"/>
      <c r="U16" s="74"/>
      <c r="V16" s="187">
        <v>0</v>
      </c>
      <c r="W16" s="74"/>
      <c r="X16" s="460">
        <f t="shared" si="7"/>
        <v>0</v>
      </c>
      <c r="Y16" s="461"/>
      <c r="Z16" s="33"/>
      <c r="AA16" s="188" t="str">
        <f t="shared" si="2"/>
        <v/>
      </c>
      <c r="AB16" s="188" t="str">
        <f t="shared" si="3"/>
        <v/>
      </c>
      <c r="AC16" s="69" t="str">
        <f t="shared" si="4"/>
        <v/>
      </c>
    </row>
    <row r="17" spans="1:30" ht="15.95" customHeight="1" x14ac:dyDescent="0.25">
      <c r="A17" s="30"/>
      <c r="B17" s="30"/>
      <c r="C17" s="25"/>
      <c r="D17" s="25"/>
      <c r="E17" s="188">
        <v>12</v>
      </c>
      <c r="F17" s="172"/>
      <c r="G17" s="54" t="str">
        <f t="shared" si="0"/>
        <v/>
      </c>
      <c r="H17" s="192" t="str">
        <f t="shared" si="1"/>
        <v/>
      </c>
      <c r="I17" s="187">
        <v>0</v>
      </c>
      <c r="J17" s="74"/>
      <c r="K17" s="187"/>
      <c r="L17" s="74"/>
      <c r="M17" s="187"/>
      <c r="N17" s="74"/>
      <c r="O17" s="460">
        <f t="shared" si="5"/>
        <v>0</v>
      </c>
      <c r="P17" s="461"/>
      <c r="Q17" s="33" t="str">
        <f t="shared" si="6"/>
        <v/>
      </c>
      <c r="R17" s="187"/>
      <c r="S17" s="74"/>
      <c r="T17" s="187"/>
      <c r="U17" s="74"/>
      <c r="V17" s="187">
        <v>0</v>
      </c>
      <c r="W17" s="74"/>
      <c r="X17" s="460">
        <f t="shared" si="7"/>
        <v>0</v>
      </c>
      <c r="Y17" s="461"/>
      <c r="Z17" s="33"/>
      <c r="AA17" s="188" t="str">
        <f t="shared" si="2"/>
        <v/>
      </c>
      <c r="AB17" s="188" t="str">
        <f t="shared" si="3"/>
        <v/>
      </c>
      <c r="AC17" s="69" t="str">
        <f t="shared" si="4"/>
        <v/>
      </c>
    </row>
    <row r="18" spans="1:30" ht="15.95" customHeight="1" x14ac:dyDescent="0.25">
      <c r="A18" s="30"/>
      <c r="B18" s="30"/>
      <c r="C18" s="25"/>
      <c r="D18" s="25"/>
      <c r="E18" s="188">
        <v>13</v>
      </c>
      <c r="F18" s="172">
        <v>263</v>
      </c>
      <c r="G18" s="54" t="str">
        <f t="shared" si="0"/>
        <v>Jazz SEARS</v>
      </c>
      <c r="H18" s="192" t="str">
        <f t="shared" si="1"/>
        <v>Shaftesbury Barnet</v>
      </c>
      <c r="I18" s="187">
        <v>11.96</v>
      </c>
      <c r="J18" s="74"/>
      <c r="K18" s="187" t="s">
        <v>1005</v>
      </c>
      <c r="L18" s="74"/>
      <c r="M18" s="187">
        <v>12.29</v>
      </c>
      <c r="N18" s="74" t="s">
        <v>1022</v>
      </c>
      <c r="O18" s="460">
        <f t="shared" si="5"/>
        <v>12.29</v>
      </c>
      <c r="P18" s="461"/>
      <c r="Q18" s="33">
        <f t="shared" si="6"/>
        <v>7</v>
      </c>
      <c r="R18" s="187" t="s">
        <v>1005</v>
      </c>
      <c r="S18" s="74"/>
      <c r="T18" s="187">
        <v>12.32</v>
      </c>
      <c r="U18" s="74" t="s">
        <v>1015</v>
      </c>
      <c r="V18" s="187">
        <v>12.19</v>
      </c>
      <c r="W18" s="74"/>
      <c r="X18" s="460">
        <f t="shared" si="7"/>
        <v>12.32</v>
      </c>
      <c r="Y18" s="461"/>
      <c r="Z18" s="33"/>
      <c r="AA18" s="188" t="str">
        <f t="shared" si="2"/>
        <v>U20</v>
      </c>
      <c r="AB18" s="188" t="str">
        <f t="shared" si="3"/>
        <v/>
      </c>
      <c r="AC18" s="69" t="str">
        <f t="shared" si="4"/>
        <v>12.58</v>
      </c>
    </row>
    <row r="19" spans="1:30" ht="15.95" customHeight="1" x14ac:dyDescent="0.25">
      <c r="A19" s="30"/>
      <c r="B19" s="30"/>
      <c r="C19" s="25"/>
      <c r="D19" s="25"/>
      <c r="E19" s="188">
        <v>14</v>
      </c>
      <c r="F19" s="172"/>
      <c r="G19" s="54" t="str">
        <f t="shared" si="0"/>
        <v/>
      </c>
      <c r="H19" s="192" t="str">
        <f t="shared" si="1"/>
        <v/>
      </c>
      <c r="I19" s="187">
        <v>0</v>
      </c>
      <c r="J19" s="74"/>
      <c r="K19" s="187"/>
      <c r="L19" s="74"/>
      <c r="M19" s="187"/>
      <c r="N19" s="74"/>
      <c r="O19" s="460">
        <f t="shared" si="5"/>
        <v>0</v>
      </c>
      <c r="P19" s="461"/>
      <c r="Q19" s="33" t="str">
        <f t="shared" si="6"/>
        <v/>
      </c>
      <c r="R19" s="187"/>
      <c r="S19" s="74"/>
      <c r="T19" s="187"/>
      <c r="U19" s="74"/>
      <c r="V19" s="187">
        <v>0</v>
      </c>
      <c r="W19" s="74"/>
      <c r="X19" s="460">
        <f t="shared" si="7"/>
        <v>0</v>
      </c>
      <c r="Y19" s="461"/>
      <c r="Z19" s="33"/>
      <c r="AA19" s="188" t="str">
        <f t="shared" si="2"/>
        <v/>
      </c>
      <c r="AB19" s="188" t="str">
        <f t="shared" si="3"/>
        <v/>
      </c>
      <c r="AC19" s="69" t="str">
        <f t="shared" si="4"/>
        <v/>
      </c>
    </row>
    <row r="20" spans="1:30" ht="15.95" customHeight="1" x14ac:dyDescent="0.25">
      <c r="A20" s="30"/>
      <c r="B20" s="30"/>
      <c r="C20" s="25"/>
      <c r="D20" s="25"/>
      <c r="E20" s="188">
        <v>15</v>
      </c>
      <c r="F20" s="172">
        <v>266</v>
      </c>
      <c r="G20" s="54" t="str">
        <f t="shared" si="0"/>
        <v>Mayi HUGHES</v>
      </c>
      <c r="H20" s="192" t="str">
        <f t="shared" si="1"/>
        <v>Havering AC</v>
      </c>
      <c r="I20" s="187" t="s">
        <v>1005</v>
      </c>
      <c r="J20" s="74"/>
      <c r="K20" s="187">
        <v>12.5</v>
      </c>
      <c r="L20" s="74" t="s">
        <v>1007</v>
      </c>
      <c r="M20" s="187">
        <v>12.28</v>
      </c>
      <c r="N20" s="74"/>
      <c r="O20" s="460">
        <f t="shared" si="5"/>
        <v>12.5</v>
      </c>
      <c r="P20" s="461"/>
      <c r="Q20" s="33">
        <f t="shared" si="6"/>
        <v>5</v>
      </c>
      <c r="R20" s="187">
        <v>11.44</v>
      </c>
      <c r="S20" s="74"/>
      <c r="T20" s="187" t="s">
        <v>1005</v>
      </c>
      <c r="U20" s="74"/>
      <c r="V20" s="187">
        <v>12.21</v>
      </c>
      <c r="W20" s="74"/>
      <c r="X20" s="460">
        <f t="shared" si="7"/>
        <v>12.5</v>
      </c>
      <c r="Y20" s="461"/>
      <c r="Z20" s="33"/>
      <c r="AA20" s="188" t="str">
        <f t="shared" si="2"/>
        <v>U20</v>
      </c>
      <c r="AB20" s="188" t="str">
        <f t="shared" si="3"/>
        <v/>
      </c>
      <c r="AC20" s="69" t="str">
        <f t="shared" si="4"/>
        <v>12.52</v>
      </c>
    </row>
    <row r="21" spans="1:30" ht="15.95" customHeight="1" x14ac:dyDescent="0.25">
      <c r="A21" s="30"/>
      <c r="B21" s="30"/>
      <c r="C21" s="25"/>
      <c r="D21" s="25"/>
      <c r="E21" s="188">
        <v>16</v>
      </c>
      <c r="F21" s="204"/>
      <c r="G21" s="223" t="str">
        <f t="shared" si="0"/>
        <v/>
      </c>
      <c r="H21" s="224" t="str">
        <f t="shared" si="1"/>
        <v/>
      </c>
      <c r="I21" s="187">
        <v>0</v>
      </c>
      <c r="J21" s="74"/>
      <c r="K21" s="187"/>
      <c r="L21" s="74"/>
      <c r="M21" s="187"/>
      <c r="N21" s="74"/>
      <c r="O21" s="460">
        <f t="shared" si="5"/>
        <v>0</v>
      </c>
      <c r="P21" s="461"/>
      <c r="Q21" s="33" t="str">
        <f t="shared" si="6"/>
        <v/>
      </c>
      <c r="R21" s="187"/>
      <c r="S21" s="74"/>
      <c r="T21" s="187"/>
      <c r="U21" s="74"/>
      <c r="V21" s="187">
        <v>0</v>
      </c>
      <c r="W21" s="74"/>
      <c r="X21" s="460">
        <f t="shared" si="7"/>
        <v>0</v>
      </c>
      <c r="Y21" s="461"/>
      <c r="Z21" s="33" t="str">
        <f t="shared" ref="Z21" si="8">L83</f>
        <v/>
      </c>
      <c r="AA21" s="188" t="str">
        <f t="shared" si="2"/>
        <v/>
      </c>
      <c r="AB21" s="188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88" t="s">
        <v>43</v>
      </c>
      <c r="F24" s="188" t="s">
        <v>44</v>
      </c>
      <c r="G24" s="188" t="s">
        <v>24</v>
      </c>
      <c r="H24" s="188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89"/>
      <c r="AB24" s="189"/>
      <c r="AC24" s="71"/>
    </row>
    <row r="25" spans="1:30" ht="15.95" customHeight="1" x14ac:dyDescent="0.25">
      <c r="C25" s="25">
        <v>1</v>
      </c>
      <c r="D25" s="17">
        <v>9</v>
      </c>
      <c r="E25" s="188">
        <v>1</v>
      </c>
      <c r="F25" s="188">
        <v>258</v>
      </c>
      <c r="G25" s="54" t="str">
        <f t="shared" ref="G25:G32" si="9">IFERROR(VLOOKUP($F25,triple_j,2,FALSE)&amp;" "&amp;UPPER(VLOOKUP($F25,triple_j,3,FALSE)),"")</f>
        <v>Naomi OGBETA</v>
      </c>
      <c r="H25" s="192" t="str">
        <f t="shared" ref="H25:H32" si="10">IFERROR(VLOOKUP($F25,triple_j,5,FALSE),"")</f>
        <v>Trafford AC</v>
      </c>
      <c r="I25" s="446">
        <v>13.81</v>
      </c>
      <c r="J25" s="447"/>
      <c r="K25" s="188">
        <v>9</v>
      </c>
      <c r="L25" s="188">
        <v>269</v>
      </c>
      <c r="M25" s="448" t="str">
        <f>IFERROR(VLOOKUP($L25,triple_j,2,FALSE)&amp;" "&amp;UPPER(VLOOKUP($L25,triple_j,3,FALSE)),"")</f>
        <v>Victoria OSHUNREMI</v>
      </c>
      <c r="N25" s="449" t="str">
        <f t="shared" ref="N25:P32" si="11">IFERROR(VLOOKUP($F25,triple_j,2,FALSE)&amp;" "&amp;UPPER(VLOOKUP($F25,triple_j,3,FALSE)),"")</f>
        <v>Naomi OGBETA</v>
      </c>
      <c r="O25" s="449" t="str">
        <f t="shared" si="11"/>
        <v>Naomi OGBETA</v>
      </c>
      <c r="P25" s="450" t="str">
        <f t="shared" si="11"/>
        <v>Naomi OGBETA</v>
      </c>
      <c r="Q25" s="448" t="str">
        <f t="shared" ref="Q25:Q32" si="12">IFERROR(VLOOKUP($L25,triple_j,5,FALSE),"")</f>
        <v>Basildon</v>
      </c>
      <c r="R25" s="449" t="str">
        <f t="shared" ref="R25:T32" si="13">IFERROR(VLOOKUP($F25,triple_j,5,FALSE),"")</f>
        <v>Trafford AC</v>
      </c>
      <c r="S25" s="449" t="str">
        <f t="shared" si="13"/>
        <v>Trafford AC</v>
      </c>
      <c r="T25" s="450" t="str">
        <f t="shared" si="13"/>
        <v>Trafford AC</v>
      </c>
      <c r="U25" s="446">
        <v>12.02</v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303">
        <v>2</v>
      </c>
      <c r="F26" s="303">
        <v>260</v>
      </c>
      <c r="G26" s="54" t="str">
        <f t="shared" si="9"/>
        <v>Zara ASANTE</v>
      </c>
      <c r="H26" s="192" t="str">
        <f t="shared" si="10"/>
        <v>Blackheath</v>
      </c>
      <c r="I26" s="446">
        <v>13.03</v>
      </c>
      <c r="J26" s="447"/>
      <c r="K26" s="188">
        <v>10</v>
      </c>
      <c r="L26" s="188">
        <v>268</v>
      </c>
      <c r="M26" s="479" t="s">
        <v>1090</v>
      </c>
      <c r="N26" s="449"/>
      <c r="O26" s="449"/>
      <c r="P26" s="450"/>
      <c r="Q26" s="448" t="str">
        <f t="shared" si="12"/>
        <v>Herts Phoenix</v>
      </c>
      <c r="R26" s="449" t="str">
        <f t="shared" si="13"/>
        <v>Blackheath</v>
      </c>
      <c r="S26" s="449" t="str">
        <f t="shared" si="13"/>
        <v>Blackheath</v>
      </c>
      <c r="T26" s="450" t="str">
        <f t="shared" si="13"/>
        <v>Blackheath</v>
      </c>
      <c r="U26" s="446">
        <v>11.98</v>
      </c>
      <c r="V26" s="447"/>
      <c r="W26" s="41"/>
      <c r="X26" s="42"/>
      <c r="Y26" s="42"/>
      <c r="Z26" s="20"/>
      <c r="AA26" s="189"/>
      <c r="AB26" s="189"/>
      <c r="AC26" s="71"/>
    </row>
    <row r="27" spans="1:30" ht="15.95" customHeight="1" x14ac:dyDescent="0.25">
      <c r="C27" s="25">
        <v>3</v>
      </c>
      <c r="D27" s="17">
        <v>11</v>
      </c>
      <c r="E27" s="303">
        <v>3</v>
      </c>
      <c r="F27" s="303">
        <v>262</v>
      </c>
      <c r="G27" s="54" t="str">
        <f t="shared" si="9"/>
        <v>Naomi PHILLIPS</v>
      </c>
      <c r="H27" s="192" t="str">
        <f t="shared" si="10"/>
        <v>WSEH</v>
      </c>
      <c r="I27" s="298">
        <v>13.01</v>
      </c>
      <c r="J27" s="299"/>
      <c r="K27" s="188">
        <v>11</v>
      </c>
      <c r="L27" s="188">
        <v>267</v>
      </c>
      <c r="M27" s="448" t="str">
        <f>IFERROR(VLOOKUP($L27,triple_j,2,FALSE)&amp;" "&amp;UPPER(VLOOKUP($L27,triple_j,3,FALSE)),"")</f>
        <v>Adelaide OMITOWOJU</v>
      </c>
      <c r="N27" s="449" t="str">
        <f t="shared" si="11"/>
        <v>Naomi PHILLIPS</v>
      </c>
      <c r="O27" s="449" t="str">
        <f t="shared" si="11"/>
        <v>Naomi PHILLIPS</v>
      </c>
      <c r="P27" s="450" t="str">
        <f t="shared" si="11"/>
        <v>Naomi PHILLIPS</v>
      </c>
      <c r="Q27" s="448" t="str">
        <f t="shared" si="12"/>
        <v>Harrow</v>
      </c>
      <c r="R27" s="449" t="str">
        <f t="shared" si="13"/>
        <v>WSEH</v>
      </c>
      <c r="S27" s="449" t="str">
        <f t="shared" si="13"/>
        <v>WSEH</v>
      </c>
      <c r="T27" s="450" t="str">
        <f t="shared" si="13"/>
        <v>WSEH</v>
      </c>
      <c r="U27" s="446">
        <v>11.86</v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303">
        <v>4</v>
      </c>
      <c r="F28" s="303">
        <v>261</v>
      </c>
      <c r="G28" s="54" t="str">
        <f t="shared" si="9"/>
        <v>Eavion RICHARDSON</v>
      </c>
      <c r="H28" s="192" t="str">
        <f t="shared" si="10"/>
        <v>Shaftesbury Barnet</v>
      </c>
      <c r="I28" s="446">
        <v>12.7</v>
      </c>
      <c r="J28" s="447"/>
      <c r="K28" s="188"/>
      <c r="L28" s="188"/>
      <c r="M28" s="448" t="str">
        <f>IFERROR(VLOOKUP($L28,triple_j,2,FALSE)&amp;" "&amp;UPPER(VLOOKUP($L28,triple_j,3,FALSE)),"")</f>
        <v/>
      </c>
      <c r="N28" s="449" t="str">
        <f t="shared" si="11"/>
        <v>Eavion RICHARDSON</v>
      </c>
      <c r="O28" s="449" t="str">
        <f t="shared" si="11"/>
        <v>Eavion RICHARDSON</v>
      </c>
      <c r="P28" s="450" t="str">
        <f t="shared" si="11"/>
        <v>Eavion RICHARDSON</v>
      </c>
      <c r="Q28" s="448" t="str">
        <f t="shared" si="12"/>
        <v/>
      </c>
      <c r="R28" s="449" t="str">
        <f t="shared" si="13"/>
        <v>Shaftesbury Barnet</v>
      </c>
      <c r="S28" s="449" t="str">
        <f t="shared" si="13"/>
        <v>Shaftesbury Barnet</v>
      </c>
      <c r="T28" s="450" t="str">
        <f t="shared" si="13"/>
        <v>Shaftesbury Barnet</v>
      </c>
      <c r="U28" s="446">
        <v>12.32</v>
      </c>
      <c r="V28" s="447"/>
      <c r="W28" s="41"/>
      <c r="X28" s="42"/>
      <c r="Y28" s="42"/>
      <c r="Z28" s="20"/>
      <c r="AA28" s="189"/>
      <c r="AB28" s="189"/>
      <c r="AC28" s="71"/>
    </row>
    <row r="29" spans="1:30" ht="15.95" customHeight="1" x14ac:dyDescent="0.25">
      <c r="C29" s="25">
        <v>5</v>
      </c>
      <c r="D29" s="17">
        <v>13</v>
      </c>
      <c r="E29" s="188">
        <v>5</v>
      </c>
      <c r="F29" s="188">
        <v>270</v>
      </c>
      <c r="G29" s="54" t="str">
        <f t="shared" si="9"/>
        <v>Ellie O'HARA</v>
      </c>
      <c r="H29" s="192" t="str">
        <f t="shared" si="10"/>
        <v>EAC</v>
      </c>
      <c r="I29" s="446">
        <v>12.51</v>
      </c>
      <c r="J29" s="447"/>
      <c r="K29" s="188"/>
      <c r="L29" s="188" t="str">
        <f t="shared" ref="L29:L32" si="14">IFERROR(VLOOKUP($D29,$E$68:$N$99,2,FALSE),"")</f>
        <v/>
      </c>
      <c r="M29" s="479"/>
      <c r="N29" s="449"/>
      <c r="O29" s="449"/>
      <c r="P29" s="450"/>
      <c r="Q29" s="448" t="str">
        <f t="shared" si="12"/>
        <v/>
      </c>
      <c r="R29" s="449" t="str">
        <f t="shared" si="13"/>
        <v>EAC</v>
      </c>
      <c r="S29" s="449" t="str">
        <f t="shared" si="13"/>
        <v>EAC</v>
      </c>
      <c r="T29" s="450" t="str">
        <f t="shared" si="13"/>
        <v>EAC</v>
      </c>
      <c r="U29" s="446" t="str">
        <f t="shared" ref="U29:U32" si="15">IFERROR(VLOOKUP($D29,$E$68:$N$99,10,FALSE),"")</f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188">
        <v>6</v>
      </c>
      <c r="F30" s="303">
        <v>266</v>
      </c>
      <c r="G30" s="54" t="str">
        <f t="shared" si="9"/>
        <v>Mayi HUGHES</v>
      </c>
      <c r="H30" s="192" t="str">
        <f t="shared" si="10"/>
        <v>Havering AC</v>
      </c>
      <c r="I30" s="446">
        <v>12.5</v>
      </c>
      <c r="J30" s="447"/>
      <c r="K30" s="303"/>
      <c r="L30" s="303"/>
      <c r="M30" s="300" t="str">
        <f>IFERROR(VLOOKUP($L30,triple_j,2,FALSE)&amp;" "&amp;UPPER(VLOOKUP($L30,triple_j,3,FALSE)),"")</f>
        <v/>
      </c>
      <c r="N30" s="301"/>
      <c r="O30" s="301"/>
      <c r="P30" s="302"/>
      <c r="Q30" s="448" t="str">
        <f t="shared" si="12"/>
        <v/>
      </c>
      <c r="R30" s="449" t="str">
        <f t="shared" si="13"/>
        <v>Havering AC</v>
      </c>
      <c r="S30" s="449" t="str">
        <f t="shared" si="13"/>
        <v>Havering AC</v>
      </c>
      <c r="T30" s="450" t="str">
        <f t="shared" si="13"/>
        <v>Havering AC</v>
      </c>
      <c r="U30" s="446"/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188">
        <v>7</v>
      </c>
      <c r="F31" s="188">
        <v>265</v>
      </c>
      <c r="G31" s="54" t="str">
        <f t="shared" si="9"/>
        <v>Shanara HIBBERT</v>
      </c>
      <c r="H31" s="192" t="str">
        <f t="shared" si="10"/>
        <v>Luton AC</v>
      </c>
      <c r="I31" s="446">
        <v>12.45</v>
      </c>
      <c r="J31" s="447"/>
      <c r="K31" s="188"/>
      <c r="L31" s="188" t="str">
        <f t="shared" si="14"/>
        <v/>
      </c>
      <c r="M31" s="448" t="str">
        <f>IFERROR(VLOOKUP($L31,triple_j,2,FALSE)&amp;" "&amp;UPPER(VLOOKUP($L31,triple_j,3,FALSE)),"")</f>
        <v/>
      </c>
      <c r="N31" s="449" t="str">
        <f t="shared" si="11"/>
        <v>Shanara HIBBERT</v>
      </c>
      <c r="O31" s="449" t="str">
        <f t="shared" si="11"/>
        <v>Shanara HIBBERT</v>
      </c>
      <c r="P31" s="450" t="str">
        <f t="shared" si="11"/>
        <v>Shanara HIBBERT</v>
      </c>
      <c r="Q31" s="448" t="str">
        <f t="shared" si="12"/>
        <v/>
      </c>
      <c r="R31" s="449" t="str">
        <f t="shared" si="13"/>
        <v>Luton AC</v>
      </c>
      <c r="S31" s="449" t="str">
        <f t="shared" si="13"/>
        <v>Luton AC</v>
      </c>
      <c r="T31" s="450" t="str">
        <f t="shared" si="13"/>
        <v>Luton AC</v>
      </c>
      <c r="U31" s="446" t="str">
        <f t="shared" si="15"/>
        <v/>
      </c>
      <c r="V31" s="447"/>
      <c r="W31" s="41"/>
      <c r="X31" s="42"/>
      <c r="Y31" s="42"/>
      <c r="Z31" s="20"/>
      <c r="AA31" s="189"/>
      <c r="AB31" s="189"/>
      <c r="AC31" s="71"/>
    </row>
    <row r="32" spans="1:30" ht="15.95" customHeight="1" x14ac:dyDescent="0.25">
      <c r="C32" s="25">
        <v>8</v>
      </c>
      <c r="D32" s="17">
        <v>16</v>
      </c>
      <c r="E32" s="188">
        <v>8</v>
      </c>
      <c r="F32" s="188">
        <v>263</v>
      </c>
      <c r="G32" s="54" t="str">
        <f t="shared" si="9"/>
        <v>Jazz SEARS</v>
      </c>
      <c r="H32" s="192" t="str">
        <f t="shared" si="10"/>
        <v>Shaftesbury Barnet</v>
      </c>
      <c r="I32" s="446">
        <v>12.32</v>
      </c>
      <c r="J32" s="447"/>
      <c r="K32" s="188"/>
      <c r="L32" s="188" t="str">
        <f t="shared" si="14"/>
        <v/>
      </c>
      <c r="M32" s="448" t="str">
        <f>IFERROR(VLOOKUP($L32,triple_j,2,FALSE)&amp;" "&amp;UPPER(VLOOKUP($L32,triple_j,3,FALSE)),"")</f>
        <v/>
      </c>
      <c r="N32" s="449" t="str">
        <f t="shared" si="11"/>
        <v>Jazz SEARS</v>
      </c>
      <c r="O32" s="449" t="str">
        <f t="shared" si="11"/>
        <v>Jazz SEARS</v>
      </c>
      <c r="P32" s="450" t="str">
        <f t="shared" si="11"/>
        <v>Jazz SEARS</v>
      </c>
      <c r="Q32" s="448" t="str">
        <f t="shared" si="12"/>
        <v/>
      </c>
      <c r="R32" s="449" t="str">
        <f t="shared" si="13"/>
        <v>Shaftesbury Barnet</v>
      </c>
      <c r="S32" s="449" t="str">
        <f t="shared" si="13"/>
        <v>Shaftesbury Barnet</v>
      </c>
      <c r="T32" s="450" t="str">
        <f t="shared" si="13"/>
        <v>Shaftesbury Barnet</v>
      </c>
      <c r="U32" s="446" t="str">
        <f t="shared" si="15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TRIPLE JUMP 11m BOARD WOMEN</v>
      </c>
      <c r="H35" s="428"/>
      <c r="I35" s="426" t="s">
        <v>20</v>
      </c>
      <c r="J35" s="429"/>
      <c r="K35" s="427"/>
      <c r="L35" s="430">
        <f>L3</f>
        <v>15</v>
      </c>
      <c r="M35" s="431"/>
      <c r="N35" s="426" t="str">
        <f>N3</f>
        <v>RECORD</v>
      </c>
      <c r="O35" s="429"/>
      <c r="P35" s="427"/>
      <c r="Q35" s="415" t="str">
        <f>Q3</f>
        <v>13.80m – Trecia Smith (Shaftesbury B H) 15/08/10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84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84"/>
      <c r="F37" s="184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84"/>
      <c r="AB37" s="184"/>
      <c r="AC37" s="62"/>
    </row>
    <row r="38" spans="1:31" ht="15.95" hidden="1" customHeight="1" x14ac:dyDescent="0.25">
      <c r="A38" s="30"/>
      <c r="B38" s="30"/>
      <c r="C38" s="25">
        <f t="shared" ref="C38:D53" si="16">AB38</f>
        <v>0</v>
      </c>
      <c r="D38" s="25">
        <f t="shared" si="16"/>
        <v>0</v>
      </c>
      <c r="E38" s="185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17">IF(AND(I38="NT",K38="NT",M38="NT"),0,LARGE(I38:N38,1))</f>
        <v>0</v>
      </c>
      <c r="P38" s="404"/>
      <c r="Q38" s="184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84" t="str">
        <f>L84</f>
        <v/>
      </c>
      <c r="AA38" s="184"/>
      <c r="AB38" s="184"/>
      <c r="AC38" s="62"/>
      <c r="AD38" s="34"/>
    </row>
    <row r="39" spans="1:31" ht="15.95" hidden="1" customHeight="1" x14ac:dyDescent="0.25">
      <c r="A39" s="30"/>
      <c r="B39" s="30"/>
      <c r="C39" s="25">
        <f t="shared" si="16"/>
        <v>0</v>
      </c>
      <c r="D39" s="25">
        <f t="shared" si="16"/>
        <v>0</v>
      </c>
      <c r="E39" s="184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17"/>
        <v>0</v>
      </c>
      <c r="P39" s="404"/>
      <c r="Q39" s="184" t="str">
        <f t="shared" ref="Q39:Q53" si="18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19">IF(AND(R39="NT",T39="NT",V39="NT"),O39,IF(O39&gt;LARGE(R39:W39,1),O39,LARGE(R39:W39,1)))</f>
        <v>0</v>
      </c>
      <c r="Y39" s="404"/>
      <c r="Z39" s="184" t="str">
        <f t="shared" ref="Z39:Z53" si="20">L85</f>
        <v/>
      </c>
      <c r="AA39" s="184"/>
      <c r="AB39" s="184"/>
      <c r="AC39" s="62"/>
      <c r="AD39" s="35"/>
    </row>
    <row r="40" spans="1:31" ht="15.95" hidden="1" customHeight="1" x14ac:dyDescent="0.25">
      <c r="A40" s="30"/>
      <c r="B40" s="30"/>
      <c r="C40" s="25">
        <f t="shared" si="16"/>
        <v>0</v>
      </c>
      <c r="D40" s="25">
        <f t="shared" si="16"/>
        <v>0</v>
      </c>
      <c r="E40" s="185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17"/>
        <v>0</v>
      </c>
      <c r="P40" s="404"/>
      <c r="Q40" s="184" t="str">
        <f t="shared" si="18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19"/>
        <v>0</v>
      </c>
      <c r="Y40" s="404"/>
      <c r="Z40" s="184" t="str">
        <f t="shared" si="20"/>
        <v/>
      </c>
      <c r="AA40" s="184"/>
      <c r="AB40" s="184"/>
      <c r="AC40" s="62"/>
    </row>
    <row r="41" spans="1:31" ht="15.95" hidden="1" customHeight="1" x14ac:dyDescent="0.25">
      <c r="A41" s="30"/>
      <c r="B41" s="30"/>
      <c r="C41" s="25">
        <f t="shared" si="16"/>
        <v>0</v>
      </c>
      <c r="D41" s="25">
        <f t="shared" si="16"/>
        <v>0</v>
      </c>
      <c r="E41" s="184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17"/>
        <v>0</v>
      </c>
      <c r="P41" s="404"/>
      <c r="Q41" s="184" t="str">
        <f t="shared" si="18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19"/>
        <v>0</v>
      </c>
      <c r="Y41" s="404"/>
      <c r="Z41" s="184" t="str">
        <f t="shared" si="20"/>
        <v/>
      </c>
      <c r="AA41" s="184"/>
      <c r="AB41" s="184"/>
      <c r="AC41" s="62"/>
    </row>
    <row r="42" spans="1:31" ht="15.95" hidden="1" customHeight="1" x14ac:dyDescent="0.25">
      <c r="A42" s="30"/>
      <c r="B42" s="30"/>
      <c r="C42" s="25">
        <f t="shared" si="16"/>
        <v>0</v>
      </c>
      <c r="D42" s="25">
        <f t="shared" si="16"/>
        <v>0</v>
      </c>
      <c r="E42" s="185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17"/>
        <v>0</v>
      </c>
      <c r="P42" s="404"/>
      <c r="Q42" s="184" t="str">
        <f t="shared" si="18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19"/>
        <v>0</v>
      </c>
      <c r="Y42" s="404"/>
      <c r="Z42" s="184" t="str">
        <f t="shared" si="20"/>
        <v/>
      </c>
      <c r="AA42" s="184"/>
      <c r="AB42" s="184"/>
      <c r="AC42" s="62"/>
    </row>
    <row r="43" spans="1:31" ht="15.95" hidden="1" customHeight="1" x14ac:dyDescent="0.25">
      <c r="A43" s="30"/>
      <c r="B43" s="30"/>
      <c r="C43" s="25">
        <f t="shared" si="16"/>
        <v>0</v>
      </c>
      <c r="D43" s="25">
        <f t="shared" si="16"/>
        <v>0</v>
      </c>
      <c r="E43" s="184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17"/>
        <v>0</v>
      </c>
      <c r="P43" s="404"/>
      <c r="Q43" s="184" t="str">
        <f t="shared" si="18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19"/>
        <v>0</v>
      </c>
      <c r="Y43" s="404"/>
      <c r="Z43" s="184" t="str">
        <f t="shared" si="20"/>
        <v/>
      </c>
      <c r="AA43" s="184"/>
      <c r="AB43" s="184"/>
      <c r="AC43" s="62"/>
    </row>
    <row r="44" spans="1:31" ht="15.95" hidden="1" customHeight="1" x14ac:dyDescent="0.25">
      <c r="A44" s="30"/>
      <c r="B44" s="30"/>
      <c r="C44" s="25">
        <f t="shared" si="16"/>
        <v>0</v>
      </c>
      <c r="D44" s="25">
        <f t="shared" si="16"/>
        <v>0</v>
      </c>
      <c r="E44" s="185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17"/>
        <v>0</v>
      </c>
      <c r="P44" s="404"/>
      <c r="Q44" s="184" t="str">
        <f t="shared" si="18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19"/>
        <v>0</v>
      </c>
      <c r="Y44" s="404"/>
      <c r="Z44" s="184" t="str">
        <f t="shared" si="20"/>
        <v/>
      </c>
      <c r="AA44" s="184"/>
      <c r="AB44" s="184"/>
      <c r="AC44" s="62"/>
    </row>
    <row r="45" spans="1:31" ht="15.95" hidden="1" customHeight="1" x14ac:dyDescent="0.25">
      <c r="A45" s="30"/>
      <c r="B45" s="30"/>
      <c r="C45" s="25" t="str">
        <f t="shared" si="16"/>
        <v/>
      </c>
      <c r="D45" s="25" t="str">
        <f t="shared" si="16"/>
        <v/>
      </c>
      <c r="E45" s="184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17"/>
        <v>0</v>
      </c>
      <c r="P45" s="404"/>
      <c r="Q45" s="184" t="str">
        <f t="shared" si="18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19"/>
        <v>0</v>
      </c>
      <c r="Y45" s="404"/>
      <c r="Z45" s="184" t="str">
        <f t="shared" si="20"/>
        <v/>
      </c>
      <c r="AA45" s="184" t="str">
        <f>IF(OR(Z45=0,Z45=""),"",IF(VLOOKUP(F45*11,$F$14:$Z$21,21,FALSE)=0,"A",IF(Z45&gt;(VLOOKUP(F45*11,$F$14:$Z$21,21,FALSE)),"B","A")))</f>
        <v/>
      </c>
      <c r="AB45" s="184" t="str">
        <f t="shared" ref="AB45:AB53" si="21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16"/>
        <v/>
      </c>
      <c r="D46" s="25" t="str">
        <f t="shared" si="16"/>
        <v/>
      </c>
      <c r="E46" s="185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17"/>
        <v>0</v>
      </c>
      <c r="P46" s="404"/>
      <c r="Q46" s="184" t="str">
        <f t="shared" si="18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19"/>
        <v>0</v>
      </c>
      <c r="Y46" s="404"/>
      <c r="Z46" s="184" t="str">
        <f t="shared" si="20"/>
        <v/>
      </c>
      <c r="AA46" s="184" t="str">
        <f t="shared" ref="AA46:AA53" si="22">IF(OR(Z46=0,Z46=""),"",IF(VLOOKUP(F46/11,$F$6:$Z$13,21,FALSE)=0,"A",IF(Z46&gt;VLOOKUP(F46/11,$F$6:$Z$13,21,FALSE),"B","A")))</f>
        <v/>
      </c>
      <c r="AB46" s="184" t="str">
        <f t="shared" si="21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16"/>
        <v/>
      </c>
      <c r="D47" s="25" t="str">
        <f t="shared" si="16"/>
        <v/>
      </c>
      <c r="E47" s="184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17"/>
        <v>0</v>
      </c>
      <c r="P47" s="404"/>
      <c r="Q47" s="184" t="str">
        <f t="shared" si="18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19"/>
        <v>0</v>
      </c>
      <c r="Y47" s="404"/>
      <c r="Z47" s="184" t="str">
        <f t="shared" si="20"/>
        <v/>
      </c>
      <c r="AA47" s="184" t="str">
        <f t="shared" si="22"/>
        <v/>
      </c>
      <c r="AB47" s="184" t="str">
        <f t="shared" si="21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16"/>
        <v/>
      </c>
      <c r="D48" s="25" t="str">
        <f t="shared" si="16"/>
        <v/>
      </c>
      <c r="E48" s="185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17"/>
        <v>0</v>
      </c>
      <c r="P48" s="404"/>
      <c r="Q48" s="184" t="str">
        <f t="shared" si="18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19"/>
        <v>0</v>
      </c>
      <c r="Y48" s="404"/>
      <c r="Z48" s="184" t="str">
        <f t="shared" si="20"/>
        <v/>
      </c>
      <c r="AA48" s="184" t="str">
        <f t="shared" si="22"/>
        <v/>
      </c>
      <c r="AB48" s="184" t="str">
        <f t="shared" si="21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6"/>
        <v/>
      </c>
      <c r="D49" s="25" t="str">
        <f t="shared" si="16"/>
        <v/>
      </c>
      <c r="E49" s="184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17"/>
        <v>0</v>
      </c>
      <c r="P49" s="404"/>
      <c r="Q49" s="184" t="str">
        <f t="shared" si="18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19"/>
        <v>0</v>
      </c>
      <c r="Y49" s="404"/>
      <c r="Z49" s="184" t="str">
        <f t="shared" si="20"/>
        <v/>
      </c>
      <c r="AA49" s="184" t="str">
        <f t="shared" si="22"/>
        <v/>
      </c>
      <c r="AB49" s="184" t="str">
        <f t="shared" si="21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6"/>
        <v/>
      </c>
      <c r="D50" s="25" t="str">
        <f t="shared" si="16"/>
        <v/>
      </c>
      <c r="E50" s="185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17"/>
        <v>0</v>
      </c>
      <c r="P50" s="404"/>
      <c r="Q50" s="184" t="str">
        <f t="shared" si="18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19"/>
        <v>0</v>
      </c>
      <c r="Y50" s="404"/>
      <c r="Z50" s="184" t="str">
        <f t="shared" si="20"/>
        <v/>
      </c>
      <c r="AA50" s="184" t="str">
        <f t="shared" si="22"/>
        <v/>
      </c>
      <c r="AB50" s="184" t="str">
        <f t="shared" si="21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6"/>
        <v/>
      </c>
      <c r="D51" s="25" t="str">
        <f t="shared" si="16"/>
        <v/>
      </c>
      <c r="E51" s="184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17"/>
        <v>0</v>
      </c>
      <c r="P51" s="404"/>
      <c r="Q51" s="184" t="str">
        <f t="shared" si="18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19"/>
        <v>0</v>
      </c>
      <c r="Y51" s="404"/>
      <c r="Z51" s="184" t="str">
        <f t="shared" si="20"/>
        <v/>
      </c>
      <c r="AA51" s="184" t="str">
        <f t="shared" si="22"/>
        <v/>
      </c>
      <c r="AB51" s="184" t="str">
        <f t="shared" si="21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6"/>
        <v/>
      </c>
      <c r="D52" s="25" t="str">
        <f t="shared" si="16"/>
        <v/>
      </c>
      <c r="E52" s="185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17"/>
        <v>0</v>
      </c>
      <c r="P52" s="404"/>
      <c r="Q52" s="184" t="str">
        <f t="shared" si="18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19"/>
        <v>0</v>
      </c>
      <c r="Y52" s="404"/>
      <c r="Z52" s="184" t="str">
        <f t="shared" si="20"/>
        <v/>
      </c>
      <c r="AA52" s="184" t="str">
        <f t="shared" si="22"/>
        <v/>
      </c>
      <c r="AB52" s="184" t="str">
        <f t="shared" si="21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6"/>
        <v/>
      </c>
      <c r="D53" s="25" t="str">
        <f t="shared" si="16"/>
        <v/>
      </c>
      <c r="E53" s="184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17"/>
        <v>0</v>
      </c>
      <c r="P53" s="404"/>
      <c r="Q53" s="184" t="str">
        <f t="shared" si="18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19"/>
        <v>0</v>
      </c>
      <c r="Y53" s="404"/>
      <c r="Z53" s="184" t="str">
        <f t="shared" si="20"/>
        <v/>
      </c>
      <c r="AA53" s="184" t="str">
        <f t="shared" si="22"/>
        <v/>
      </c>
      <c r="AB53" s="184" t="str">
        <f t="shared" si="21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84" t="s">
        <v>43</v>
      </c>
      <c r="F56" s="184" t="s">
        <v>44</v>
      </c>
      <c r="G56" s="184" t="s">
        <v>24</v>
      </c>
      <c r="H56" s="184" t="s">
        <v>25</v>
      </c>
      <c r="I56" s="418" t="s">
        <v>45</v>
      </c>
      <c r="J56" s="418"/>
      <c r="K56" s="185" t="s">
        <v>43</v>
      </c>
      <c r="L56" s="186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89"/>
      <c r="AB56" s="189"/>
      <c r="AC56" s="71"/>
    </row>
    <row r="57" spans="1:30" ht="15.95" hidden="1" customHeight="1" x14ac:dyDescent="0.25">
      <c r="C57" s="25">
        <v>17</v>
      </c>
      <c r="D57" s="17">
        <v>25</v>
      </c>
      <c r="E57" s="184">
        <v>17</v>
      </c>
      <c r="F57" s="184" t="str">
        <f>IF(ISERROR(VLOOKUP($C57,$L$68:$N$99,2,FALSE)=TRUE),"",VLOOKUP($C57,$L$68:$N$99,2,FALSE))</f>
        <v/>
      </c>
      <c r="G57" s="56" t="str">
        <f t="shared" ref="G57:G64" si="23">IF(ISERROR(VLOOKUP($F57,males_declared,2,FALSE))=TRUE,"",UPPER(VLOOKUP($F57,males_declared,2,FALSE)))</f>
        <v/>
      </c>
      <c r="H57" s="56" t="str">
        <f t="shared" ref="H57:H64" si="24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84">
        <v>25</v>
      </c>
      <c r="L57" s="184" t="str">
        <f>IF(ISERROR(VLOOKUP($D57,$L$68:$N$99,2,FALSE)=TRUE),"",VLOOKUP($D57,$L$68:$N$99,2,FALSE))</f>
        <v/>
      </c>
      <c r="M57" s="405" t="str">
        <f t="shared" ref="M57:M64" si="25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6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84">
        <v>18</v>
      </c>
      <c r="F58" s="184" t="str">
        <f t="shared" ref="F58:F64" si="27">IF(ISERROR(VLOOKUP($C58,$L$68:$N$99,2,FALSE)=TRUE),"",VLOOKUP($C58,$L$68:$N$99,2,FALSE))</f>
        <v/>
      </c>
      <c r="G58" s="56" t="str">
        <f t="shared" si="23"/>
        <v/>
      </c>
      <c r="H58" s="56" t="str">
        <f t="shared" si="24"/>
        <v/>
      </c>
      <c r="I58" s="402" t="str">
        <f t="shared" ref="I58:I64" si="28">IF(ISERROR(VLOOKUP($C58,$L$68:$N$99,3,FALSE)=TRUE),"",VLOOKUP($C58,$L$68:$N$99,3,FALSE))</f>
        <v/>
      </c>
      <c r="J58" s="404"/>
      <c r="K58" s="184">
        <v>26</v>
      </c>
      <c r="L58" s="184" t="str">
        <f t="shared" ref="L58:L64" si="29">IF(ISERROR(VLOOKUP($D58,$L$68:$N$99,2,FALSE)=TRUE),"",VLOOKUP($D58,$L$68:$N$99,2,FALSE))</f>
        <v/>
      </c>
      <c r="M58" s="405" t="str">
        <f t="shared" si="25"/>
        <v/>
      </c>
      <c r="N58" s="406"/>
      <c r="O58" s="406"/>
      <c r="P58" s="407"/>
      <c r="Q58" s="408" t="str">
        <f t="shared" si="26"/>
        <v/>
      </c>
      <c r="R58" s="409"/>
      <c r="S58" s="409"/>
      <c r="T58" s="410"/>
      <c r="U58" s="402" t="str">
        <f t="shared" ref="U58:U64" si="30">IF(ISERROR(VLOOKUP($D58,$L$68:$N$99,3,FALSE)=TRUE),"",VLOOKUP($D58,$L$68:$N$99,3,FALSE))</f>
        <v/>
      </c>
      <c r="V58" s="404"/>
      <c r="W58" s="41"/>
      <c r="X58" s="42"/>
      <c r="Y58" s="42"/>
      <c r="Z58" s="20"/>
      <c r="AA58" s="189"/>
      <c r="AB58" s="189"/>
      <c r="AC58" s="71"/>
    </row>
    <row r="59" spans="1:30" ht="15.95" hidden="1" customHeight="1" x14ac:dyDescent="0.25">
      <c r="C59" s="25">
        <v>19</v>
      </c>
      <c r="D59" s="17">
        <v>27</v>
      </c>
      <c r="E59" s="184">
        <v>19</v>
      </c>
      <c r="F59" s="184" t="str">
        <f t="shared" si="27"/>
        <v/>
      </c>
      <c r="G59" s="56" t="str">
        <f t="shared" si="23"/>
        <v/>
      </c>
      <c r="H59" s="56" t="str">
        <f t="shared" si="24"/>
        <v/>
      </c>
      <c r="I59" s="402" t="str">
        <f t="shared" si="28"/>
        <v/>
      </c>
      <c r="J59" s="404"/>
      <c r="K59" s="184">
        <v>27</v>
      </c>
      <c r="L59" s="184" t="str">
        <f t="shared" si="29"/>
        <v/>
      </c>
      <c r="M59" s="405" t="str">
        <f t="shared" si="25"/>
        <v/>
      </c>
      <c r="N59" s="406"/>
      <c r="O59" s="406"/>
      <c r="P59" s="407"/>
      <c r="Q59" s="408" t="str">
        <f t="shared" si="26"/>
        <v/>
      </c>
      <c r="R59" s="409"/>
      <c r="S59" s="409"/>
      <c r="T59" s="410"/>
      <c r="U59" s="402" t="str">
        <f t="shared" si="30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84">
        <v>20</v>
      </c>
      <c r="F60" s="184" t="str">
        <f t="shared" si="27"/>
        <v/>
      </c>
      <c r="G60" s="56" t="str">
        <f t="shared" si="23"/>
        <v/>
      </c>
      <c r="H60" s="56" t="str">
        <f t="shared" si="24"/>
        <v/>
      </c>
      <c r="I60" s="402" t="str">
        <f t="shared" si="28"/>
        <v/>
      </c>
      <c r="J60" s="404"/>
      <c r="K60" s="184">
        <v>28</v>
      </c>
      <c r="L60" s="184" t="str">
        <f t="shared" si="29"/>
        <v/>
      </c>
      <c r="M60" s="405" t="str">
        <f t="shared" si="25"/>
        <v/>
      </c>
      <c r="N60" s="406"/>
      <c r="O60" s="406"/>
      <c r="P60" s="407"/>
      <c r="Q60" s="408" t="str">
        <f t="shared" si="26"/>
        <v/>
      </c>
      <c r="R60" s="409"/>
      <c r="S60" s="409"/>
      <c r="T60" s="410"/>
      <c r="U60" s="402" t="str">
        <f t="shared" si="30"/>
        <v/>
      </c>
      <c r="V60" s="404"/>
      <c r="W60" s="41"/>
      <c r="X60" s="42"/>
      <c r="Y60" s="42"/>
      <c r="Z60" s="20"/>
      <c r="AA60" s="189"/>
      <c r="AB60" s="189"/>
      <c r="AC60" s="71"/>
    </row>
    <row r="61" spans="1:30" ht="15.95" hidden="1" customHeight="1" x14ac:dyDescent="0.25">
      <c r="C61" s="25">
        <v>21</v>
      </c>
      <c r="D61" s="17">
        <v>29</v>
      </c>
      <c r="E61" s="184">
        <v>21</v>
      </c>
      <c r="F61" s="184" t="str">
        <f t="shared" si="27"/>
        <v/>
      </c>
      <c r="G61" s="56" t="str">
        <f t="shared" si="23"/>
        <v/>
      </c>
      <c r="H61" s="56" t="str">
        <f t="shared" si="24"/>
        <v/>
      </c>
      <c r="I61" s="402" t="str">
        <f t="shared" si="28"/>
        <v/>
      </c>
      <c r="J61" s="404"/>
      <c r="K61" s="184">
        <v>29</v>
      </c>
      <c r="L61" s="184" t="str">
        <f t="shared" si="29"/>
        <v/>
      </c>
      <c r="M61" s="405" t="str">
        <f t="shared" si="25"/>
        <v/>
      </c>
      <c r="N61" s="406"/>
      <c r="O61" s="406"/>
      <c r="P61" s="407"/>
      <c r="Q61" s="408" t="str">
        <f t="shared" si="26"/>
        <v/>
      </c>
      <c r="R61" s="409"/>
      <c r="S61" s="409"/>
      <c r="T61" s="410"/>
      <c r="U61" s="402" t="str">
        <f t="shared" si="30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84">
        <v>22</v>
      </c>
      <c r="F62" s="184" t="str">
        <f t="shared" si="27"/>
        <v/>
      </c>
      <c r="G62" s="56" t="str">
        <f t="shared" si="23"/>
        <v/>
      </c>
      <c r="H62" s="56" t="str">
        <f t="shared" si="24"/>
        <v/>
      </c>
      <c r="I62" s="402" t="str">
        <f t="shared" si="28"/>
        <v/>
      </c>
      <c r="J62" s="404"/>
      <c r="K62" s="184">
        <v>30</v>
      </c>
      <c r="L62" s="184" t="str">
        <f t="shared" si="29"/>
        <v/>
      </c>
      <c r="M62" s="405" t="str">
        <f t="shared" si="25"/>
        <v/>
      </c>
      <c r="N62" s="406"/>
      <c r="O62" s="406"/>
      <c r="P62" s="407"/>
      <c r="Q62" s="408" t="str">
        <f t="shared" si="26"/>
        <v/>
      </c>
      <c r="R62" s="409"/>
      <c r="S62" s="409"/>
      <c r="T62" s="410"/>
      <c r="U62" s="402" t="str">
        <f t="shared" si="30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84">
        <v>23</v>
      </c>
      <c r="F63" s="184" t="str">
        <f t="shared" si="27"/>
        <v/>
      </c>
      <c r="G63" s="56" t="str">
        <f t="shared" si="23"/>
        <v/>
      </c>
      <c r="H63" s="56" t="str">
        <f t="shared" si="24"/>
        <v/>
      </c>
      <c r="I63" s="402" t="str">
        <f t="shared" si="28"/>
        <v/>
      </c>
      <c r="J63" s="404"/>
      <c r="K63" s="184">
        <v>31</v>
      </c>
      <c r="L63" s="184" t="str">
        <f t="shared" si="29"/>
        <v/>
      </c>
      <c r="M63" s="405" t="str">
        <f t="shared" si="25"/>
        <v/>
      </c>
      <c r="N63" s="406"/>
      <c r="O63" s="406"/>
      <c r="P63" s="407"/>
      <c r="Q63" s="408" t="str">
        <f t="shared" si="26"/>
        <v/>
      </c>
      <c r="R63" s="409"/>
      <c r="S63" s="409"/>
      <c r="T63" s="410"/>
      <c r="U63" s="402" t="str">
        <f t="shared" si="30"/>
        <v/>
      </c>
      <c r="V63" s="404"/>
      <c r="W63" s="41"/>
      <c r="X63" s="42"/>
      <c r="Y63" s="42"/>
      <c r="Z63" s="20"/>
      <c r="AA63" s="189"/>
      <c r="AB63" s="189"/>
      <c r="AC63" s="71"/>
    </row>
    <row r="64" spans="1:30" ht="15.95" hidden="1" customHeight="1" x14ac:dyDescent="0.25">
      <c r="C64" s="25">
        <v>24</v>
      </c>
      <c r="D64" s="17">
        <v>32</v>
      </c>
      <c r="E64" s="184">
        <v>24</v>
      </c>
      <c r="F64" s="184" t="str">
        <f t="shared" si="27"/>
        <v/>
      </c>
      <c r="G64" s="56" t="str">
        <f t="shared" si="23"/>
        <v/>
      </c>
      <c r="H64" s="56" t="str">
        <f t="shared" si="24"/>
        <v/>
      </c>
      <c r="I64" s="402" t="str">
        <f t="shared" si="28"/>
        <v/>
      </c>
      <c r="J64" s="404"/>
      <c r="K64" s="184">
        <v>32</v>
      </c>
      <c r="L64" s="184" t="str">
        <f t="shared" si="29"/>
        <v/>
      </c>
      <c r="M64" s="405" t="str">
        <f t="shared" si="25"/>
        <v/>
      </c>
      <c r="N64" s="406"/>
      <c r="O64" s="406"/>
      <c r="P64" s="407"/>
      <c r="Q64" s="408" t="str">
        <f t="shared" si="26"/>
        <v/>
      </c>
      <c r="R64" s="409"/>
      <c r="S64" s="409"/>
      <c r="T64" s="410"/>
      <c r="U64" s="402" t="str">
        <f t="shared" si="30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1">L68</f>
        <v>1</v>
      </c>
      <c r="F68" s="47">
        <f t="shared" ref="F68:H83" si="32">F6</f>
        <v>258</v>
      </c>
      <c r="G68" s="48" t="str">
        <f t="shared" si="32"/>
        <v>Naomi OGBETA</v>
      </c>
      <c r="H68" s="48" t="str">
        <f t="shared" si="32"/>
        <v>Trafford AC</v>
      </c>
      <c r="I68" s="47">
        <f>O6</f>
        <v>13.81</v>
      </c>
      <c r="J68" s="47">
        <f>IF(OR(I68=0,I68=""),"",RANK(I68,$I$68:$I$99))</f>
        <v>1</v>
      </c>
      <c r="K68" s="47">
        <f t="shared" ref="K68:K83" si="33">X6</f>
        <v>13.81</v>
      </c>
      <c r="L68" s="47">
        <f t="shared" ref="L68:L99" si="34">IF(OR(K68=0,K68=""),"",RANK(K68,$K$68:$K$99))</f>
        <v>1</v>
      </c>
      <c r="M68" s="47">
        <f t="shared" ref="M68:M99" si="35">F68</f>
        <v>258</v>
      </c>
      <c r="N68" s="47">
        <f t="shared" ref="N68:N99" si="36">K68</f>
        <v>13.81</v>
      </c>
    </row>
    <row r="69" spans="3:14" hidden="1" x14ac:dyDescent="0.25">
      <c r="C69" s="22"/>
      <c r="D69" s="22"/>
      <c r="E69" s="47">
        <f t="shared" si="31"/>
        <v>2</v>
      </c>
      <c r="F69" s="47">
        <f t="shared" si="32"/>
        <v>260</v>
      </c>
      <c r="G69" s="48" t="str">
        <f t="shared" si="32"/>
        <v>Zara ASANTE</v>
      </c>
      <c r="H69" s="48" t="str">
        <f t="shared" si="32"/>
        <v>Blackheath</v>
      </c>
      <c r="I69" s="47">
        <f t="shared" ref="I69:I83" si="37">O7</f>
        <v>12.56</v>
      </c>
      <c r="J69" s="47">
        <f t="shared" ref="J69:J99" si="38">IF(OR(I69=0,I69=""),"",RANK(I69,$I$68:$I$99))</f>
        <v>4</v>
      </c>
      <c r="K69" s="47">
        <f t="shared" si="33"/>
        <v>13.03</v>
      </c>
      <c r="L69" s="47">
        <f t="shared" si="34"/>
        <v>2</v>
      </c>
      <c r="M69" s="47">
        <f t="shared" si="35"/>
        <v>260</v>
      </c>
      <c r="N69" s="47">
        <f t="shared" si="36"/>
        <v>13.03</v>
      </c>
    </row>
    <row r="70" spans="3:14" hidden="1" x14ac:dyDescent="0.25">
      <c r="C70" s="22"/>
      <c r="D70" s="22"/>
      <c r="E70" s="47">
        <f t="shared" si="31"/>
        <v>4</v>
      </c>
      <c r="F70" s="47">
        <f t="shared" si="32"/>
        <v>261</v>
      </c>
      <c r="G70" s="48" t="str">
        <f t="shared" si="32"/>
        <v>Eavion RICHARDSON</v>
      </c>
      <c r="H70" s="48" t="str">
        <f t="shared" si="32"/>
        <v>Shaftesbury Barnet</v>
      </c>
      <c r="I70" s="47">
        <f t="shared" si="37"/>
        <v>12.61</v>
      </c>
      <c r="J70" s="47">
        <f t="shared" si="38"/>
        <v>3</v>
      </c>
      <c r="K70" s="47">
        <f t="shared" si="33"/>
        <v>12.7</v>
      </c>
      <c r="L70" s="47">
        <f t="shared" si="34"/>
        <v>4</v>
      </c>
      <c r="M70" s="47">
        <f t="shared" si="35"/>
        <v>261</v>
      </c>
      <c r="N70" s="47">
        <f t="shared" si="36"/>
        <v>12.7</v>
      </c>
    </row>
    <row r="71" spans="3:14" hidden="1" x14ac:dyDescent="0.25">
      <c r="C71" s="22"/>
      <c r="D71" s="22"/>
      <c r="E71" s="47">
        <f t="shared" si="31"/>
        <v>3</v>
      </c>
      <c r="F71" s="47">
        <f t="shared" si="32"/>
        <v>262</v>
      </c>
      <c r="G71" s="48" t="str">
        <f t="shared" si="32"/>
        <v>Naomi PHILLIPS</v>
      </c>
      <c r="H71" s="48" t="str">
        <f t="shared" si="32"/>
        <v>WSEH</v>
      </c>
      <c r="I71" s="47">
        <f t="shared" si="37"/>
        <v>13.01</v>
      </c>
      <c r="J71" s="47">
        <f t="shared" si="38"/>
        <v>2</v>
      </c>
      <c r="K71" s="47">
        <f t="shared" si="33"/>
        <v>13.01</v>
      </c>
      <c r="L71" s="47">
        <f t="shared" si="34"/>
        <v>3</v>
      </c>
      <c r="M71" s="47">
        <f t="shared" si="35"/>
        <v>262</v>
      </c>
      <c r="N71" s="47">
        <f t="shared" si="36"/>
        <v>13.01</v>
      </c>
    </row>
    <row r="72" spans="3:14" hidden="1" x14ac:dyDescent="0.25">
      <c r="C72" s="22"/>
      <c r="D72" s="22"/>
      <c r="E72" s="47">
        <f t="shared" si="31"/>
        <v>7</v>
      </c>
      <c r="F72" s="47">
        <f t="shared" si="32"/>
        <v>265</v>
      </c>
      <c r="G72" s="48" t="str">
        <f t="shared" si="32"/>
        <v>Shanara HIBBERT</v>
      </c>
      <c r="H72" s="48" t="str">
        <f t="shared" si="32"/>
        <v>Luton AC</v>
      </c>
      <c r="I72" s="47">
        <f t="shared" si="37"/>
        <v>12.07</v>
      </c>
      <c r="J72" s="47">
        <f t="shared" si="38"/>
        <v>8</v>
      </c>
      <c r="K72" s="47">
        <f t="shared" si="33"/>
        <v>12.45</v>
      </c>
      <c r="L72" s="47">
        <f t="shared" si="34"/>
        <v>7</v>
      </c>
      <c r="M72" s="47">
        <f t="shared" si="35"/>
        <v>265</v>
      </c>
      <c r="N72" s="47">
        <f t="shared" si="36"/>
        <v>12.45</v>
      </c>
    </row>
    <row r="73" spans="3:14" hidden="1" x14ac:dyDescent="0.25">
      <c r="C73" s="22"/>
      <c r="D73" s="22"/>
      <c r="E73" s="47">
        <f t="shared" si="31"/>
        <v>11</v>
      </c>
      <c r="F73" s="47">
        <f t="shared" si="32"/>
        <v>267</v>
      </c>
      <c r="G73" s="48" t="str">
        <f t="shared" si="32"/>
        <v>Adelaide OMITOWOJU</v>
      </c>
      <c r="H73" s="48" t="str">
        <f t="shared" si="32"/>
        <v>Harrow</v>
      </c>
      <c r="I73" s="47">
        <f t="shared" si="37"/>
        <v>11.86</v>
      </c>
      <c r="J73" s="47">
        <f t="shared" si="38"/>
        <v>11</v>
      </c>
      <c r="K73" s="47">
        <f t="shared" si="33"/>
        <v>11.86</v>
      </c>
      <c r="L73" s="47">
        <f t="shared" si="34"/>
        <v>11</v>
      </c>
      <c r="M73" s="47">
        <f t="shared" si="35"/>
        <v>267</v>
      </c>
      <c r="N73" s="47">
        <f t="shared" si="36"/>
        <v>11.86</v>
      </c>
    </row>
    <row r="74" spans="3:14" hidden="1" x14ac:dyDescent="0.25">
      <c r="C74" s="22"/>
      <c r="D74" s="22"/>
      <c r="E74" s="47">
        <f t="shared" si="31"/>
        <v>10</v>
      </c>
      <c r="F74" s="47">
        <f t="shared" si="32"/>
        <v>268</v>
      </c>
      <c r="G74" s="48" t="str">
        <f t="shared" si="32"/>
        <v>Chloe VERNON-HAMILTON</v>
      </c>
      <c r="H74" s="48" t="str">
        <f t="shared" si="32"/>
        <v>Herts Phoenix</v>
      </c>
      <c r="I74" s="47">
        <f t="shared" si="37"/>
        <v>11.98</v>
      </c>
      <c r="J74" s="47">
        <f t="shared" si="38"/>
        <v>10</v>
      </c>
      <c r="K74" s="47">
        <f t="shared" si="33"/>
        <v>11.98</v>
      </c>
      <c r="L74" s="47">
        <f t="shared" si="34"/>
        <v>10</v>
      </c>
      <c r="M74" s="47">
        <f t="shared" si="35"/>
        <v>268</v>
      </c>
      <c r="N74" s="47">
        <f t="shared" si="36"/>
        <v>11.98</v>
      </c>
    </row>
    <row r="75" spans="3:14" hidden="1" x14ac:dyDescent="0.25">
      <c r="C75" s="22"/>
      <c r="D75" s="22"/>
      <c r="E75" s="47">
        <f t="shared" si="31"/>
        <v>9</v>
      </c>
      <c r="F75" s="47">
        <f t="shared" si="32"/>
        <v>269</v>
      </c>
      <c r="G75" s="48" t="str">
        <f t="shared" si="32"/>
        <v>Victoria OSHUNREMI</v>
      </c>
      <c r="H75" s="48" t="str">
        <f t="shared" si="32"/>
        <v>Basildon</v>
      </c>
      <c r="I75" s="47">
        <f t="shared" si="37"/>
        <v>12.02</v>
      </c>
      <c r="J75" s="47">
        <f t="shared" si="38"/>
        <v>9</v>
      </c>
      <c r="K75" s="47">
        <f t="shared" si="33"/>
        <v>12.02</v>
      </c>
      <c r="L75" s="47">
        <f t="shared" si="34"/>
        <v>9</v>
      </c>
      <c r="M75" s="47">
        <f t="shared" si="35"/>
        <v>269</v>
      </c>
      <c r="N75" s="47">
        <f t="shared" si="36"/>
        <v>12.02</v>
      </c>
    </row>
    <row r="76" spans="3:14" hidden="1" x14ac:dyDescent="0.25">
      <c r="C76" s="22"/>
      <c r="D76" s="22"/>
      <c r="E76" s="47" t="str">
        <f t="shared" si="31"/>
        <v/>
      </c>
      <c r="F76" s="47">
        <f t="shared" si="32"/>
        <v>0</v>
      </c>
      <c r="G76" s="48" t="str">
        <f t="shared" si="32"/>
        <v/>
      </c>
      <c r="H76" s="48" t="str">
        <f t="shared" si="32"/>
        <v/>
      </c>
      <c r="I76" s="47">
        <f t="shared" si="37"/>
        <v>0</v>
      </c>
      <c r="J76" s="47" t="str">
        <f t="shared" si="38"/>
        <v/>
      </c>
      <c r="K76" s="47">
        <f t="shared" si="33"/>
        <v>0</v>
      </c>
      <c r="L76" s="47" t="str">
        <f t="shared" si="34"/>
        <v/>
      </c>
      <c r="M76" s="47">
        <f t="shared" si="35"/>
        <v>0</v>
      </c>
      <c r="N76" s="47">
        <f t="shared" si="36"/>
        <v>0</v>
      </c>
    </row>
    <row r="77" spans="3:14" hidden="1" x14ac:dyDescent="0.25">
      <c r="C77" s="22"/>
      <c r="D77" s="22"/>
      <c r="E77" s="47">
        <f t="shared" si="31"/>
        <v>5</v>
      </c>
      <c r="F77" s="47">
        <f t="shared" si="32"/>
        <v>270</v>
      </c>
      <c r="G77" s="48" t="str">
        <f t="shared" si="32"/>
        <v>Ellie O'HARA</v>
      </c>
      <c r="H77" s="48" t="str">
        <f t="shared" si="32"/>
        <v>EAC</v>
      </c>
      <c r="I77" s="47">
        <f t="shared" si="37"/>
        <v>12.3</v>
      </c>
      <c r="J77" s="47">
        <f t="shared" si="38"/>
        <v>6</v>
      </c>
      <c r="K77" s="47">
        <f t="shared" si="33"/>
        <v>12.51</v>
      </c>
      <c r="L77" s="47">
        <f t="shared" si="34"/>
        <v>5</v>
      </c>
      <c r="M77" s="47">
        <f t="shared" si="35"/>
        <v>270</v>
      </c>
      <c r="N77" s="47">
        <f t="shared" si="36"/>
        <v>12.51</v>
      </c>
    </row>
    <row r="78" spans="3:14" hidden="1" x14ac:dyDescent="0.25">
      <c r="C78" s="22"/>
      <c r="D78" s="22"/>
      <c r="E78" s="47" t="str">
        <f t="shared" si="31"/>
        <v/>
      </c>
      <c r="F78" s="47">
        <f t="shared" si="32"/>
        <v>0</v>
      </c>
      <c r="G78" s="48" t="str">
        <f t="shared" si="32"/>
        <v/>
      </c>
      <c r="H78" s="48" t="str">
        <f t="shared" si="32"/>
        <v/>
      </c>
      <c r="I78" s="47">
        <f t="shared" si="37"/>
        <v>0</v>
      </c>
      <c r="J78" s="47" t="str">
        <f t="shared" si="38"/>
        <v/>
      </c>
      <c r="K78" s="47">
        <f t="shared" si="33"/>
        <v>0</v>
      </c>
      <c r="L78" s="47" t="str">
        <f t="shared" si="34"/>
        <v/>
      </c>
      <c r="M78" s="47">
        <f t="shared" si="35"/>
        <v>0</v>
      </c>
      <c r="N78" s="47">
        <f t="shared" si="36"/>
        <v>0</v>
      </c>
    </row>
    <row r="79" spans="3:14" hidden="1" x14ac:dyDescent="0.25">
      <c r="C79" s="22"/>
      <c r="D79" s="22"/>
      <c r="E79" s="47" t="str">
        <f t="shared" si="31"/>
        <v/>
      </c>
      <c r="F79" s="47">
        <f t="shared" si="32"/>
        <v>0</v>
      </c>
      <c r="G79" s="48" t="str">
        <f t="shared" si="32"/>
        <v/>
      </c>
      <c r="H79" s="48" t="str">
        <f t="shared" si="32"/>
        <v/>
      </c>
      <c r="I79" s="47">
        <f t="shared" si="37"/>
        <v>0</v>
      </c>
      <c r="J79" s="47" t="str">
        <f t="shared" si="38"/>
        <v/>
      </c>
      <c r="K79" s="47">
        <f t="shared" si="33"/>
        <v>0</v>
      </c>
      <c r="L79" s="47" t="str">
        <f t="shared" si="34"/>
        <v/>
      </c>
      <c r="M79" s="47">
        <f t="shared" si="35"/>
        <v>0</v>
      </c>
      <c r="N79" s="47">
        <f t="shared" si="36"/>
        <v>0</v>
      </c>
    </row>
    <row r="80" spans="3:14" hidden="1" x14ac:dyDescent="0.25">
      <c r="C80" s="22"/>
      <c r="D80" s="22"/>
      <c r="E80" s="47">
        <f t="shared" si="31"/>
        <v>8</v>
      </c>
      <c r="F80" s="47">
        <f t="shared" si="32"/>
        <v>263</v>
      </c>
      <c r="G80" s="48" t="str">
        <f t="shared" si="32"/>
        <v>Jazz SEARS</v>
      </c>
      <c r="H80" s="48" t="str">
        <f t="shared" si="32"/>
        <v>Shaftesbury Barnet</v>
      </c>
      <c r="I80" s="47">
        <f t="shared" si="37"/>
        <v>12.29</v>
      </c>
      <c r="J80" s="47">
        <f t="shared" si="38"/>
        <v>7</v>
      </c>
      <c r="K80" s="47">
        <f t="shared" si="33"/>
        <v>12.32</v>
      </c>
      <c r="L80" s="47">
        <f t="shared" si="34"/>
        <v>8</v>
      </c>
      <c r="M80" s="47">
        <f t="shared" si="35"/>
        <v>263</v>
      </c>
      <c r="N80" s="47">
        <f t="shared" si="36"/>
        <v>12.32</v>
      </c>
    </row>
    <row r="81" spans="5:45" s="22" customFormat="1" hidden="1" x14ac:dyDescent="0.25">
      <c r="E81" s="47" t="str">
        <f t="shared" si="31"/>
        <v/>
      </c>
      <c r="F81" s="47">
        <f t="shared" si="32"/>
        <v>0</v>
      </c>
      <c r="G81" s="48" t="str">
        <f t="shared" si="32"/>
        <v/>
      </c>
      <c r="H81" s="48" t="str">
        <f t="shared" si="32"/>
        <v/>
      </c>
      <c r="I81" s="47">
        <f t="shared" si="37"/>
        <v>0</v>
      </c>
      <c r="J81" s="47" t="str">
        <f t="shared" si="38"/>
        <v/>
      </c>
      <c r="K81" s="47">
        <f t="shared" si="33"/>
        <v>0</v>
      </c>
      <c r="L81" s="47" t="str">
        <f t="shared" si="34"/>
        <v/>
      </c>
      <c r="M81" s="47">
        <f t="shared" si="35"/>
        <v>0</v>
      </c>
      <c r="N81" s="47">
        <f t="shared" si="36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>
        <f t="shared" si="31"/>
        <v>6</v>
      </c>
      <c r="F82" s="47">
        <f t="shared" si="32"/>
        <v>266</v>
      </c>
      <c r="G82" s="48" t="str">
        <f t="shared" si="32"/>
        <v>Mayi HUGHES</v>
      </c>
      <c r="H82" s="48" t="str">
        <f t="shared" si="32"/>
        <v>Havering AC</v>
      </c>
      <c r="I82" s="47">
        <f t="shared" si="37"/>
        <v>12.5</v>
      </c>
      <c r="J82" s="47">
        <f t="shared" si="38"/>
        <v>5</v>
      </c>
      <c r="K82" s="47">
        <f t="shared" si="33"/>
        <v>12.5</v>
      </c>
      <c r="L82" s="47">
        <f t="shared" si="34"/>
        <v>6</v>
      </c>
      <c r="M82" s="47">
        <f t="shared" si="35"/>
        <v>266</v>
      </c>
      <c r="N82" s="47">
        <f t="shared" si="36"/>
        <v>12.5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1"/>
        <v/>
      </c>
      <c r="F83" s="47">
        <f t="shared" si="32"/>
        <v>0</v>
      </c>
      <c r="G83" s="48" t="str">
        <f t="shared" si="32"/>
        <v/>
      </c>
      <c r="H83" s="48" t="str">
        <f t="shared" si="32"/>
        <v/>
      </c>
      <c r="I83" s="47">
        <f t="shared" si="37"/>
        <v>0</v>
      </c>
      <c r="J83" s="47" t="str">
        <f t="shared" si="38"/>
        <v/>
      </c>
      <c r="K83" s="47">
        <f t="shared" si="33"/>
        <v>0</v>
      </c>
      <c r="L83" s="47" t="str">
        <f t="shared" si="34"/>
        <v/>
      </c>
      <c r="M83" s="47">
        <f t="shared" si="35"/>
        <v>0</v>
      </c>
      <c r="N83" s="47">
        <f t="shared" si="36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1"/>
        <v/>
      </c>
      <c r="F84" s="50">
        <f t="shared" ref="F84:H99" si="39">F38</f>
        <v>0</v>
      </c>
      <c r="G84" s="49" t="str">
        <f t="shared" si="39"/>
        <v/>
      </c>
      <c r="H84" s="49" t="str">
        <f t="shared" si="39"/>
        <v/>
      </c>
      <c r="I84" s="50">
        <f>O38</f>
        <v>0</v>
      </c>
      <c r="J84" s="50" t="str">
        <f t="shared" si="38"/>
        <v/>
      </c>
      <c r="K84" s="50">
        <f>X38</f>
        <v>0</v>
      </c>
      <c r="L84" s="50" t="str">
        <f t="shared" si="34"/>
        <v/>
      </c>
      <c r="M84" s="50">
        <f t="shared" si="35"/>
        <v>0</v>
      </c>
      <c r="N84" s="50">
        <f t="shared" si="36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1"/>
        <v/>
      </c>
      <c r="F85" s="50">
        <f t="shared" si="39"/>
        <v>0</v>
      </c>
      <c r="G85" s="49" t="str">
        <f t="shared" si="39"/>
        <v/>
      </c>
      <c r="H85" s="49" t="str">
        <f t="shared" si="39"/>
        <v/>
      </c>
      <c r="I85" s="50">
        <f t="shared" ref="I85:I99" si="40">O39</f>
        <v>0</v>
      </c>
      <c r="J85" s="50" t="str">
        <f t="shared" si="38"/>
        <v/>
      </c>
      <c r="K85" s="50">
        <f t="shared" ref="K85:K99" si="41">X39</f>
        <v>0</v>
      </c>
      <c r="L85" s="50" t="str">
        <f t="shared" si="34"/>
        <v/>
      </c>
      <c r="M85" s="50">
        <f t="shared" si="35"/>
        <v>0</v>
      </c>
      <c r="N85" s="50">
        <f t="shared" si="36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1"/>
        <v/>
      </c>
      <c r="F86" s="50">
        <f t="shared" si="39"/>
        <v>0</v>
      </c>
      <c r="G86" s="49" t="str">
        <f t="shared" si="39"/>
        <v/>
      </c>
      <c r="H86" s="49" t="str">
        <f t="shared" si="39"/>
        <v/>
      </c>
      <c r="I86" s="50">
        <f t="shared" si="40"/>
        <v>0</v>
      </c>
      <c r="J86" s="50" t="str">
        <f t="shared" si="38"/>
        <v/>
      </c>
      <c r="K86" s="50">
        <f t="shared" si="41"/>
        <v>0</v>
      </c>
      <c r="L86" s="50" t="str">
        <f t="shared" si="34"/>
        <v/>
      </c>
      <c r="M86" s="50">
        <f t="shared" si="35"/>
        <v>0</v>
      </c>
      <c r="N86" s="50">
        <f t="shared" si="36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1"/>
        <v/>
      </c>
      <c r="F87" s="50">
        <f t="shared" si="39"/>
        <v>0</v>
      </c>
      <c r="G87" s="49" t="str">
        <f t="shared" si="39"/>
        <v/>
      </c>
      <c r="H87" s="49" t="str">
        <f t="shared" si="39"/>
        <v/>
      </c>
      <c r="I87" s="50">
        <f t="shared" si="40"/>
        <v>0</v>
      </c>
      <c r="J87" s="50" t="str">
        <f t="shared" si="38"/>
        <v/>
      </c>
      <c r="K87" s="50">
        <f t="shared" si="41"/>
        <v>0</v>
      </c>
      <c r="L87" s="50" t="str">
        <f t="shared" si="34"/>
        <v/>
      </c>
      <c r="M87" s="50">
        <f t="shared" si="35"/>
        <v>0</v>
      </c>
      <c r="N87" s="50">
        <f t="shared" si="36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1"/>
        <v/>
      </c>
      <c r="F88" s="50">
        <f t="shared" si="39"/>
        <v>0</v>
      </c>
      <c r="G88" s="49" t="str">
        <f t="shared" si="39"/>
        <v/>
      </c>
      <c r="H88" s="49" t="str">
        <f t="shared" si="39"/>
        <v/>
      </c>
      <c r="I88" s="50">
        <f t="shared" si="40"/>
        <v>0</v>
      </c>
      <c r="J88" s="50" t="str">
        <f t="shared" si="38"/>
        <v/>
      </c>
      <c r="K88" s="50">
        <f t="shared" si="41"/>
        <v>0</v>
      </c>
      <c r="L88" s="50" t="str">
        <f t="shared" si="34"/>
        <v/>
      </c>
      <c r="M88" s="50">
        <f t="shared" si="35"/>
        <v>0</v>
      </c>
      <c r="N88" s="50">
        <f t="shared" si="36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1"/>
        <v/>
      </c>
      <c r="F89" s="50">
        <f t="shared" si="39"/>
        <v>0</v>
      </c>
      <c r="G89" s="49" t="str">
        <f t="shared" si="39"/>
        <v/>
      </c>
      <c r="H89" s="49" t="str">
        <f t="shared" si="39"/>
        <v/>
      </c>
      <c r="I89" s="50">
        <f t="shared" si="40"/>
        <v>0</v>
      </c>
      <c r="J89" s="50" t="str">
        <f t="shared" si="38"/>
        <v/>
      </c>
      <c r="K89" s="50">
        <f t="shared" si="41"/>
        <v>0</v>
      </c>
      <c r="L89" s="50" t="str">
        <f t="shared" si="34"/>
        <v/>
      </c>
      <c r="M89" s="50">
        <f t="shared" si="35"/>
        <v>0</v>
      </c>
      <c r="N89" s="50">
        <f t="shared" si="36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1"/>
        <v/>
      </c>
      <c r="F90" s="50">
        <f t="shared" si="39"/>
        <v>0</v>
      </c>
      <c r="G90" s="49" t="str">
        <f t="shared" si="39"/>
        <v/>
      </c>
      <c r="H90" s="49" t="str">
        <f t="shared" si="39"/>
        <v/>
      </c>
      <c r="I90" s="50">
        <f t="shared" si="40"/>
        <v>0</v>
      </c>
      <c r="J90" s="50" t="str">
        <f t="shared" si="38"/>
        <v/>
      </c>
      <c r="K90" s="50">
        <f t="shared" si="41"/>
        <v>0</v>
      </c>
      <c r="L90" s="50" t="str">
        <f t="shared" si="34"/>
        <v/>
      </c>
      <c r="M90" s="50">
        <f t="shared" si="35"/>
        <v>0</v>
      </c>
      <c r="N90" s="50">
        <f t="shared" si="36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1"/>
        <v/>
      </c>
      <c r="F91" s="50" t="str">
        <f t="shared" si="39"/>
        <v/>
      </c>
      <c r="G91" s="49" t="str">
        <f t="shared" si="39"/>
        <v/>
      </c>
      <c r="H91" s="49" t="str">
        <f t="shared" si="39"/>
        <v/>
      </c>
      <c r="I91" s="50">
        <f t="shared" si="40"/>
        <v>0</v>
      </c>
      <c r="J91" s="50" t="str">
        <f t="shared" si="38"/>
        <v/>
      </c>
      <c r="K91" s="50">
        <f t="shared" si="41"/>
        <v>0</v>
      </c>
      <c r="L91" s="50" t="str">
        <f t="shared" si="34"/>
        <v/>
      </c>
      <c r="M91" s="50" t="str">
        <f t="shared" si="35"/>
        <v/>
      </c>
      <c r="N91" s="50">
        <f t="shared" si="36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1"/>
        <v/>
      </c>
      <c r="F92" s="50" t="str">
        <f t="shared" si="39"/>
        <v/>
      </c>
      <c r="G92" s="49" t="str">
        <f t="shared" si="39"/>
        <v/>
      </c>
      <c r="H92" s="49" t="str">
        <f t="shared" si="39"/>
        <v/>
      </c>
      <c r="I92" s="50">
        <f t="shared" si="40"/>
        <v>0</v>
      </c>
      <c r="J92" s="50" t="str">
        <f t="shared" si="38"/>
        <v/>
      </c>
      <c r="K92" s="50">
        <f t="shared" si="41"/>
        <v>0</v>
      </c>
      <c r="L92" s="50" t="str">
        <f t="shared" si="34"/>
        <v/>
      </c>
      <c r="M92" s="50" t="str">
        <f t="shared" si="35"/>
        <v/>
      </c>
      <c r="N92" s="50">
        <f t="shared" si="36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1"/>
        <v/>
      </c>
      <c r="F93" s="50" t="str">
        <f t="shared" si="39"/>
        <v/>
      </c>
      <c r="G93" s="49" t="str">
        <f t="shared" si="39"/>
        <v/>
      </c>
      <c r="H93" s="49" t="str">
        <f t="shared" si="39"/>
        <v/>
      </c>
      <c r="I93" s="50">
        <f t="shared" si="40"/>
        <v>0</v>
      </c>
      <c r="J93" s="50" t="str">
        <f t="shared" si="38"/>
        <v/>
      </c>
      <c r="K93" s="50">
        <f t="shared" si="41"/>
        <v>0</v>
      </c>
      <c r="L93" s="50" t="str">
        <f t="shared" si="34"/>
        <v/>
      </c>
      <c r="M93" s="50" t="str">
        <f t="shared" si="35"/>
        <v/>
      </c>
      <c r="N93" s="50">
        <f t="shared" si="36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1"/>
        <v/>
      </c>
      <c r="F94" s="50" t="str">
        <f t="shared" si="39"/>
        <v/>
      </c>
      <c r="G94" s="49" t="str">
        <f t="shared" si="39"/>
        <v/>
      </c>
      <c r="H94" s="49" t="str">
        <f t="shared" si="39"/>
        <v/>
      </c>
      <c r="I94" s="50">
        <f t="shared" si="40"/>
        <v>0</v>
      </c>
      <c r="J94" s="50" t="str">
        <f t="shared" si="38"/>
        <v/>
      </c>
      <c r="K94" s="50">
        <f t="shared" si="41"/>
        <v>0</v>
      </c>
      <c r="L94" s="50" t="str">
        <f t="shared" si="34"/>
        <v/>
      </c>
      <c r="M94" s="50" t="str">
        <f t="shared" si="35"/>
        <v/>
      </c>
      <c r="N94" s="50">
        <f t="shared" si="36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1"/>
        <v/>
      </c>
      <c r="F95" s="50" t="str">
        <f t="shared" si="39"/>
        <v/>
      </c>
      <c r="G95" s="49" t="str">
        <f t="shared" si="39"/>
        <v/>
      </c>
      <c r="H95" s="49" t="str">
        <f t="shared" si="39"/>
        <v/>
      </c>
      <c r="I95" s="50">
        <f t="shared" si="40"/>
        <v>0</v>
      </c>
      <c r="J95" s="50" t="str">
        <f t="shared" si="38"/>
        <v/>
      </c>
      <c r="K95" s="50">
        <f t="shared" si="41"/>
        <v>0</v>
      </c>
      <c r="L95" s="50" t="str">
        <f t="shared" si="34"/>
        <v/>
      </c>
      <c r="M95" s="50" t="str">
        <f t="shared" si="35"/>
        <v/>
      </c>
      <c r="N95" s="50">
        <f t="shared" si="36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1"/>
        <v/>
      </c>
      <c r="F96" s="50" t="str">
        <f t="shared" si="39"/>
        <v/>
      </c>
      <c r="G96" s="49" t="str">
        <f t="shared" si="39"/>
        <v/>
      </c>
      <c r="H96" s="49" t="str">
        <f t="shared" si="39"/>
        <v/>
      </c>
      <c r="I96" s="50">
        <f t="shared" si="40"/>
        <v>0</v>
      </c>
      <c r="J96" s="50" t="str">
        <f t="shared" si="38"/>
        <v/>
      </c>
      <c r="K96" s="50">
        <f t="shared" si="41"/>
        <v>0</v>
      </c>
      <c r="L96" s="50" t="str">
        <f t="shared" si="34"/>
        <v/>
      </c>
      <c r="M96" s="50" t="str">
        <f t="shared" si="35"/>
        <v/>
      </c>
      <c r="N96" s="50">
        <f t="shared" si="36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1"/>
        <v/>
      </c>
      <c r="F97" s="50" t="str">
        <f t="shared" si="39"/>
        <v/>
      </c>
      <c r="G97" s="49" t="str">
        <f t="shared" si="39"/>
        <v/>
      </c>
      <c r="H97" s="49" t="str">
        <f t="shared" si="39"/>
        <v/>
      </c>
      <c r="I97" s="50">
        <f t="shared" si="40"/>
        <v>0</v>
      </c>
      <c r="J97" s="50" t="str">
        <f t="shared" si="38"/>
        <v/>
      </c>
      <c r="K97" s="50">
        <f t="shared" si="41"/>
        <v>0</v>
      </c>
      <c r="L97" s="50" t="str">
        <f t="shared" si="34"/>
        <v/>
      </c>
      <c r="M97" s="50" t="str">
        <f t="shared" si="35"/>
        <v/>
      </c>
      <c r="N97" s="50">
        <f t="shared" si="36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1"/>
        <v/>
      </c>
      <c r="F98" s="50" t="str">
        <f t="shared" si="39"/>
        <v/>
      </c>
      <c r="G98" s="49" t="str">
        <f t="shared" si="39"/>
        <v/>
      </c>
      <c r="H98" s="49" t="str">
        <f t="shared" si="39"/>
        <v/>
      </c>
      <c r="I98" s="50">
        <f t="shared" si="40"/>
        <v>0</v>
      </c>
      <c r="J98" s="50" t="str">
        <f t="shared" si="38"/>
        <v/>
      </c>
      <c r="K98" s="50">
        <f t="shared" si="41"/>
        <v>0</v>
      </c>
      <c r="L98" s="50" t="str">
        <f t="shared" si="34"/>
        <v/>
      </c>
      <c r="M98" s="50" t="str">
        <f t="shared" si="35"/>
        <v/>
      </c>
      <c r="N98" s="50">
        <f t="shared" si="36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1"/>
        <v/>
      </c>
      <c r="F99" s="50" t="str">
        <f t="shared" si="39"/>
        <v/>
      </c>
      <c r="G99" s="49" t="str">
        <f t="shared" si="39"/>
        <v/>
      </c>
      <c r="H99" s="49" t="str">
        <f t="shared" si="39"/>
        <v/>
      </c>
      <c r="I99" s="50">
        <f t="shared" si="40"/>
        <v>0</v>
      </c>
      <c r="J99" s="50" t="str">
        <f t="shared" si="38"/>
        <v/>
      </c>
      <c r="K99" s="50">
        <f t="shared" si="41"/>
        <v>0</v>
      </c>
      <c r="L99" s="50" t="str">
        <f t="shared" si="34"/>
        <v/>
      </c>
      <c r="M99" s="50" t="str">
        <f t="shared" si="35"/>
        <v/>
      </c>
      <c r="N99" s="50">
        <f t="shared" si="36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308"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I29:J29"/>
    <mergeCell ref="M29:P29"/>
    <mergeCell ref="Q29:T29"/>
    <mergeCell ref="U29:V29"/>
    <mergeCell ref="I30:J30"/>
    <mergeCell ref="Q30:T30"/>
    <mergeCell ref="U30:V30"/>
    <mergeCell ref="M27:P27"/>
    <mergeCell ref="Q27:T27"/>
    <mergeCell ref="U27:V27"/>
    <mergeCell ref="I28:J28"/>
    <mergeCell ref="M28:P28"/>
    <mergeCell ref="Q28:T28"/>
    <mergeCell ref="U28:V28"/>
    <mergeCell ref="I25:J25"/>
    <mergeCell ref="M25:P25"/>
    <mergeCell ref="Q25:T25"/>
    <mergeCell ref="U25:V25"/>
    <mergeCell ref="I26:J26"/>
    <mergeCell ref="M26:P26"/>
    <mergeCell ref="Q26:T26"/>
    <mergeCell ref="U26:V26"/>
    <mergeCell ref="O21:P21"/>
    <mergeCell ref="X21:Y21"/>
    <mergeCell ref="E23:J23"/>
    <mergeCell ref="K23:V23"/>
    <mergeCell ref="W23:AC23"/>
    <mergeCell ref="I24:J24"/>
    <mergeCell ref="M24:P24"/>
    <mergeCell ref="Q24:T24"/>
    <mergeCell ref="U24:V24"/>
    <mergeCell ref="O18:P18"/>
    <mergeCell ref="X18:Y18"/>
    <mergeCell ref="O19:P19"/>
    <mergeCell ref="X19:Y19"/>
    <mergeCell ref="O20:P20"/>
    <mergeCell ref="X20:Y20"/>
    <mergeCell ref="O15:P15"/>
    <mergeCell ref="X15:Y15"/>
    <mergeCell ref="O16:P16"/>
    <mergeCell ref="X16:Y16"/>
    <mergeCell ref="O17:P17"/>
    <mergeCell ref="X17:Y17"/>
    <mergeCell ref="O12:P12"/>
    <mergeCell ref="X12:Y12"/>
    <mergeCell ref="O13:P13"/>
    <mergeCell ref="X13:Y13"/>
    <mergeCell ref="O14:P14"/>
    <mergeCell ref="X14:Y14"/>
    <mergeCell ref="O9:P9"/>
    <mergeCell ref="X9:Y9"/>
    <mergeCell ref="O10:P10"/>
    <mergeCell ref="X10:Y10"/>
    <mergeCell ref="O11:P11"/>
    <mergeCell ref="X11:Y11"/>
    <mergeCell ref="O6:P6"/>
    <mergeCell ref="X6:Y6"/>
    <mergeCell ref="O7:P7"/>
    <mergeCell ref="X7:Y7"/>
    <mergeCell ref="O8:P8"/>
    <mergeCell ref="X8:Y8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</mergeCells>
  <conditionalFormatting sqref="F5 F16:F21">
    <cfRule type="duplicateValues" dxfId="19" priority="2"/>
  </conditionalFormatting>
  <conditionalFormatting sqref="F6:F15">
    <cfRule type="duplicateValues" dxfId="18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8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  <pageSetUpPr fitToPage="1"/>
  </sheetPr>
  <dimension ref="A1:AS99"/>
  <sheetViews>
    <sheetView showZeros="0" view="pageBreakPreview" topLeftCell="E1" zoomScale="85" zoomScaleNormal="100" zoomScaleSheetLayoutView="85" workbookViewId="0">
      <pane ySplit="1" topLeftCell="A11" activePane="bottomLeft" state="frozenSplit"/>
      <selection activeCell="Y17" sqref="Y17:Z17"/>
      <selection pane="bottomLeft" activeCell="AH19" sqref="AH19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9" width="5.28515625" style="22" bestFit="1" customWidth="1"/>
    <col min="10" max="10" width="4.7109375" style="22" customWidth="1"/>
    <col min="11" max="11" width="5.28515625" style="22" bestFit="1" customWidth="1"/>
    <col min="12" max="12" width="4.7109375" style="22" customWidth="1"/>
    <col min="13" max="13" width="5.28515625" style="22" bestFit="1" customWidth="1"/>
    <col min="14" max="17" width="4.7109375" style="22" customWidth="1"/>
    <col min="18" max="18" width="5.28515625" style="22" bestFit="1" customWidth="1"/>
    <col min="19" max="19" width="4.7109375" style="22" customWidth="1"/>
    <col min="20" max="20" width="5.28515625" style="22" bestFit="1" customWidth="1"/>
    <col min="21" max="21" width="4.7109375" style="22" customWidth="1"/>
    <col min="22" max="22" width="5.28515625" style="22" bestFit="1" customWidth="1"/>
    <col min="23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5.28515625" style="70" bestFit="1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71</v>
      </c>
      <c r="H3" s="428"/>
      <c r="I3" s="426" t="s">
        <v>20</v>
      </c>
      <c r="J3" s="429"/>
      <c r="K3" s="427"/>
      <c r="L3" s="460">
        <v>15</v>
      </c>
      <c r="M3" s="461"/>
      <c r="N3" s="426" t="s">
        <v>21</v>
      </c>
      <c r="O3" s="429"/>
      <c r="P3" s="427"/>
      <c r="Q3" s="65" t="s">
        <v>250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56"/>
      <c r="F5" s="157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1">
        <v>256</v>
      </c>
      <c r="G6" s="223" t="str">
        <f t="shared" ref="G6:G21" si="0">IFERROR(VLOOKUP($F6,triple_j,2,FALSE)&amp;" "&amp;UPPER(VLOOKUP($F6,triple_j,3,FALSE)),"")</f>
        <v>Thomas WALLEY</v>
      </c>
      <c r="H6" s="224" t="str">
        <f t="shared" ref="H6:H21" si="1">IFERROR(VLOOKUP($F6,triple_j,5,FALSE),"")</f>
        <v>Wrexham AAC</v>
      </c>
      <c r="I6" s="187">
        <v>13.55</v>
      </c>
      <c r="J6" s="74"/>
      <c r="K6" s="187">
        <v>13.72</v>
      </c>
      <c r="L6" s="74"/>
      <c r="M6" s="187">
        <v>14.04</v>
      </c>
      <c r="N6" s="74" t="s">
        <v>1058</v>
      </c>
      <c r="O6" s="460">
        <f>IF(AND(I6="X",K6="X",M6="X"),0,LARGE(I6:N6,1))</f>
        <v>14.04</v>
      </c>
      <c r="P6" s="461"/>
      <c r="Q6" s="33">
        <f>J68</f>
        <v>1</v>
      </c>
      <c r="R6" s="187" t="s">
        <v>1005</v>
      </c>
      <c r="S6" s="74"/>
      <c r="T6" s="187">
        <v>13.44</v>
      </c>
      <c r="U6" s="74"/>
      <c r="V6" s="187">
        <v>13.72</v>
      </c>
      <c r="W6" s="74"/>
      <c r="X6" s="460">
        <f>IF(AND(R6="X",T6="X",V6="X"),O6,IF(O6&gt;LARGE(R6:W6,1),O6,LARGE(R6:W6,1)))</f>
        <v>14.04</v>
      </c>
      <c r="Y6" s="461"/>
      <c r="Z6" s="33">
        <f>L68</f>
        <v>1</v>
      </c>
      <c r="AA6" s="188" t="str">
        <f t="shared" ref="AA6:AA21" si="2">IFERROR(VLOOKUP($F6,triple_j,4,FALSE),"")</f>
        <v>Senior</v>
      </c>
      <c r="AB6" s="188" t="str">
        <f t="shared" ref="AB6:AB21" si="3">IFERROR(VLOOKUP($F6,triple_j,8,FALSE),"")</f>
        <v/>
      </c>
      <c r="AC6" s="144" t="str">
        <f t="shared" ref="AC6:AC21" si="4">IFERROR(VLOOKUP($F6,triple_j,7,FALSE),"")</f>
        <v>14.44</v>
      </c>
      <c r="AD6" s="34"/>
    </row>
    <row r="7" spans="1:44" ht="15.95" customHeight="1" x14ac:dyDescent="0.25">
      <c r="A7" s="30"/>
      <c r="B7" s="30"/>
      <c r="C7" s="25"/>
      <c r="D7" s="25"/>
      <c r="E7" s="188">
        <v>2</v>
      </c>
      <c r="F7" s="11">
        <v>257</v>
      </c>
      <c r="G7" s="223" t="str">
        <f t="shared" si="0"/>
        <v>Joseph GILKES</v>
      </c>
      <c r="H7" s="224" t="str">
        <f t="shared" si="1"/>
        <v>Coventry Godiva</v>
      </c>
      <c r="I7" s="304">
        <v>13.59</v>
      </c>
      <c r="J7" s="74" t="s">
        <v>1016</v>
      </c>
      <c r="K7" s="304">
        <v>13.77</v>
      </c>
      <c r="L7" s="74"/>
      <c r="M7" s="304">
        <v>13.61</v>
      </c>
      <c r="N7" s="74"/>
      <c r="O7" s="460">
        <f t="shared" ref="O7" si="5">IF(AND(I7="X",K7="X",M7="X"),0,LARGE(I7:N7,1))</f>
        <v>13.77</v>
      </c>
      <c r="P7" s="461"/>
      <c r="Q7" s="33">
        <f t="shared" ref="Q7" si="6">J69</f>
        <v>2</v>
      </c>
      <c r="R7" s="304" t="s">
        <v>1005</v>
      </c>
      <c r="S7" s="74"/>
      <c r="T7" s="304">
        <v>13.79</v>
      </c>
      <c r="U7" s="74"/>
      <c r="V7" s="304">
        <v>13.87</v>
      </c>
      <c r="W7" s="74" t="s">
        <v>1009</v>
      </c>
      <c r="X7" s="460">
        <f t="shared" ref="X7" si="7">IF(AND(R7="X",T7="X",V7="X"),O7,IF(O7&gt;LARGE(R7:W7,1),O7,LARGE(R7:W7,1)))</f>
        <v>13.87</v>
      </c>
      <c r="Y7" s="461"/>
      <c r="Z7" s="33">
        <f t="shared" ref="Z7" si="8">L69</f>
        <v>2</v>
      </c>
      <c r="AA7" s="303" t="str">
        <f t="shared" si="2"/>
        <v>Senior</v>
      </c>
      <c r="AB7" s="303" t="str">
        <f t="shared" si="3"/>
        <v/>
      </c>
      <c r="AC7" s="69" t="str">
        <f t="shared" si="4"/>
        <v>14.20</v>
      </c>
      <c r="AD7" s="35"/>
    </row>
    <row r="8" spans="1:44" ht="15.95" customHeight="1" x14ac:dyDescent="0.25">
      <c r="A8" s="30"/>
      <c r="B8" s="30"/>
      <c r="C8" s="25"/>
      <c r="D8" s="25"/>
      <c r="E8" s="188">
        <v>3</v>
      </c>
      <c r="F8" s="11"/>
      <c r="G8" s="223" t="str">
        <f t="shared" si="0"/>
        <v/>
      </c>
      <c r="H8" s="224" t="str">
        <f t="shared" si="1"/>
        <v/>
      </c>
      <c r="I8" s="187"/>
      <c r="J8" s="74"/>
      <c r="K8" s="187"/>
      <c r="L8" s="74"/>
      <c r="M8" s="187"/>
      <c r="N8" s="74"/>
      <c r="O8" s="460"/>
      <c r="P8" s="461"/>
      <c r="Q8" s="33"/>
      <c r="R8" s="187"/>
      <c r="S8" s="74"/>
      <c r="T8" s="187"/>
      <c r="U8" s="74"/>
      <c r="V8" s="187"/>
      <c r="W8" s="74"/>
      <c r="X8" s="460"/>
      <c r="Y8" s="461"/>
      <c r="Z8" s="33"/>
      <c r="AA8" s="188"/>
      <c r="AB8" s="188" t="str">
        <f t="shared" si="3"/>
        <v/>
      </c>
      <c r="AC8" s="69" t="str">
        <f t="shared" si="4"/>
        <v/>
      </c>
    </row>
    <row r="9" spans="1:44" ht="15.95" customHeight="1" x14ac:dyDescent="0.25">
      <c r="A9" s="30"/>
      <c r="B9" s="30"/>
      <c r="C9" s="25"/>
      <c r="D9" s="25"/>
      <c r="E9" s="188">
        <v>4</v>
      </c>
      <c r="F9" s="172"/>
      <c r="G9" s="54" t="str">
        <f t="shared" si="0"/>
        <v/>
      </c>
      <c r="H9" s="192" t="str">
        <f t="shared" si="1"/>
        <v/>
      </c>
      <c r="I9" s="187">
        <v>0</v>
      </c>
      <c r="J9" s="74"/>
      <c r="K9" s="187"/>
      <c r="L9" s="74"/>
      <c r="M9" s="187"/>
      <c r="N9" s="74"/>
      <c r="O9" s="460">
        <f t="shared" ref="O9:O21" si="9">IF(AND(I9="X",K9="X",M9="X"),0,LARGE(I9:N9,1))</f>
        <v>0</v>
      </c>
      <c r="P9" s="461"/>
      <c r="Q9" s="33" t="str">
        <f t="shared" ref="Q9:Q21" si="10">J71</f>
        <v/>
      </c>
      <c r="R9" s="187"/>
      <c r="S9" s="74"/>
      <c r="T9" s="187"/>
      <c r="U9" s="74"/>
      <c r="V9" s="187">
        <v>0</v>
      </c>
      <c r="W9" s="74"/>
      <c r="X9" s="460">
        <f t="shared" ref="X9:X21" si="11">IF(AND(R9="X",T9="X",V9="X"),O9,IF(O9&gt;LARGE(R9:W9,1),O9,LARGE(R9:W9,1)))</f>
        <v>0</v>
      </c>
      <c r="Y9" s="461"/>
      <c r="Z9" s="33" t="str">
        <f t="shared" ref="Z9:Z21" si="12">L71</f>
        <v/>
      </c>
      <c r="AA9" s="188" t="str">
        <f t="shared" si="2"/>
        <v/>
      </c>
      <c r="AB9" s="188" t="str">
        <f t="shared" si="3"/>
        <v/>
      </c>
      <c r="AC9" s="69" t="str">
        <f t="shared" si="4"/>
        <v/>
      </c>
    </row>
    <row r="10" spans="1:44" ht="15.95" customHeight="1" x14ac:dyDescent="0.25">
      <c r="A10" s="30"/>
      <c r="B10" s="30"/>
      <c r="C10" s="25"/>
      <c r="D10" s="25"/>
      <c r="E10" s="188">
        <v>5</v>
      </c>
      <c r="F10" s="172"/>
      <c r="G10" s="54" t="str">
        <f t="shared" si="0"/>
        <v/>
      </c>
      <c r="H10" s="192" t="str">
        <f t="shared" si="1"/>
        <v/>
      </c>
      <c r="I10" s="187">
        <v>0</v>
      </c>
      <c r="J10" s="74"/>
      <c r="K10" s="187"/>
      <c r="L10" s="74"/>
      <c r="M10" s="187"/>
      <c r="N10" s="74"/>
      <c r="O10" s="460">
        <f t="shared" si="9"/>
        <v>0</v>
      </c>
      <c r="P10" s="461"/>
      <c r="Q10" s="33" t="str">
        <f t="shared" si="10"/>
        <v/>
      </c>
      <c r="R10" s="187"/>
      <c r="S10" s="74"/>
      <c r="T10" s="187"/>
      <c r="U10" s="74"/>
      <c r="V10" s="187">
        <v>0</v>
      </c>
      <c r="W10" s="74"/>
      <c r="X10" s="460">
        <f t="shared" si="11"/>
        <v>0</v>
      </c>
      <c r="Y10" s="461"/>
      <c r="Z10" s="33" t="str">
        <f t="shared" si="12"/>
        <v/>
      </c>
      <c r="AA10" s="188" t="str">
        <f t="shared" si="2"/>
        <v/>
      </c>
      <c r="AB10" s="188" t="str">
        <f t="shared" si="3"/>
        <v/>
      </c>
      <c r="AC10" s="69" t="str">
        <f t="shared" si="4"/>
        <v/>
      </c>
    </row>
    <row r="11" spans="1:44" ht="15.95" customHeight="1" x14ac:dyDescent="0.25">
      <c r="A11" s="30"/>
      <c r="B11" s="30"/>
      <c r="C11" s="25"/>
      <c r="D11" s="25"/>
      <c r="E11" s="188">
        <v>6</v>
      </c>
      <c r="F11" s="172"/>
      <c r="G11" s="54" t="str">
        <f t="shared" si="0"/>
        <v/>
      </c>
      <c r="H11" s="192" t="str">
        <f t="shared" si="1"/>
        <v/>
      </c>
      <c r="I11" s="187">
        <v>0</v>
      </c>
      <c r="J11" s="74"/>
      <c r="K11" s="187"/>
      <c r="L11" s="74"/>
      <c r="M11" s="187"/>
      <c r="N11" s="74"/>
      <c r="O11" s="460">
        <f t="shared" si="9"/>
        <v>0</v>
      </c>
      <c r="P11" s="461"/>
      <c r="Q11" s="33" t="str">
        <f t="shared" si="10"/>
        <v/>
      </c>
      <c r="R11" s="187"/>
      <c r="S11" s="74"/>
      <c r="T11" s="187"/>
      <c r="U11" s="74"/>
      <c r="V11" s="187">
        <v>0</v>
      </c>
      <c r="W11" s="74"/>
      <c r="X11" s="460">
        <f t="shared" si="11"/>
        <v>0</v>
      </c>
      <c r="Y11" s="461"/>
      <c r="Z11" s="33" t="str">
        <f t="shared" si="12"/>
        <v/>
      </c>
      <c r="AA11" s="188" t="str">
        <f t="shared" si="2"/>
        <v/>
      </c>
      <c r="AB11" s="188" t="str">
        <f t="shared" si="3"/>
        <v/>
      </c>
      <c r="AC11" s="69" t="str">
        <f t="shared" si="4"/>
        <v/>
      </c>
    </row>
    <row r="12" spans="1:44" ht="15.95" customHeight="1" x14ac:dyDescent="0.25">
      <c r="A12" s="30"/>
      <c r="B12" s="30"/>
      <c r="C12" s="25"/>
      <c r="D12" s="25"/>
      <c r="E12" s="188">
        <v>7</v>
      </c>
      <c r="F12" s="172"/>
      <c r="G12" s="54" t="str">
        <f t="shared" si="0"/>
        <v/>
      </c>
      <c r="H12" s="192" t="str">
        <f t="shared" si="1"/>
        <v/>
      </c>
      <c r="I12" s="187">
        <v>0</v>
      </c>
      <c r="J12" s="74"/>
      <c r="K12" s="187"/>
      <c r="L12" s="74"/>
      <c r="M12" s="187"/>
      <c r="N12" s="74"/>
      <c r="O12" s="460">
        <f t="shared" si="9"/>
        <v>0</v>
      </c>
      <c r="P12" s="461"/>
      <c r="Q12" s="33" t="str">
        <f t="shared" si="10"/>
        <v/>
      </c>
      <c r="R12" s="187"/>
      <c r="S12" s="74"/>
      <c r="T12" s="187"/>
      <c r="U12" s="74"/>
      <c r="V12" s="187">
        <v>0</v>
      </c>
      <c r="W12" s="74"/>
      <c r="X12" s="460">
        <f t="shared" si="11"/>
        <v>0</v>
      </c>
      <c r="Y12" s="461"/>
      <c r="Z12" s="33" t="str">
        <f t="shared" si="12"/>
        <v/>
      </c>
      <c r="AA12" s="188" t="str">
        <f t="shared" si="2"/>
        <v/>
      </c>
      <c r="AB12" s="188" t="str">
        <f t="shared" si="3"/>
        <v/>
      </c>
      <c r="AC12" s="69" t="str">
        <f t="shared" si="4"/>
        <v/>
      </c>
    </row>
    <row r="13" spans="1:44" ht="15.95" customHeight="1" x14ac:dyDescent="0.25">
      <c r="A13" s="30"/>
      <c r="B13" s="30"/>
      <c r="C13" s="25"/>
      <c r="D13" s="25"/>
      <c r="E13" s="188">
        <v>8</v>
      </c>
      <c r="F13" s="172"/>
      <c r="G13" s="54" t="str">
        <f t="shared" si="0"/>
        <v/>
      </c>
      <c r="H13" s="192" t="str">
        <f t="shared" si="1"/>
        <v/>
      </c>
      <c r="I13" s="187">
        <v>0</v>
      </c>
      <c r="J13" s="74"/>
      <c r="K13" s="187"/>
      <c r="L13" s="74"/>
      <c r="M13" s="187"/>
      <c r="N13" s="74"/>
      <c r="O13" s="460">
        <f t="shared" si="9"/>
        <v>0</v>
      </c>
      <c r="P13" s="461"/>
      <c r="Q13" s="33" t="str">
        <f t="shared" si="10"/>
        <v/>
      </c>
      <c r="R13" s="187"/>
      <c r="S13" s="74"/>
      <c r="T13" s="187"/>
      <c r="U13" s="74"/>
      <c r="V13" s="187">
        <v>0</v>
      </c>
      <c r="W13" s="74"/>
      <c r="X13" s="460">
        <f t="shared" si="11"/>
        <v>0</v>
      </c>
      <c r="Y13" s="461"/>
      <c r="Z13" s="33" t="str">
        <f t="shared" si="12"/>
        <v/>
      </c>
      <c r="AA13" s="188" t="str">
        <f t="shared" si="2"/>
        <v/>
      </c>
      <c r="AB13" s="188" t="str">
        <f t="shared" si="3"/>
        <v/>
      </c>
      <c r="AC13" s="69" t="str">
        <f t="shared" si="4"/>
        <v/>
      </c>
    </row>
    <row r="14" spans="1:44" ht="15.95" customHeight="1" x14ac:dyDescent="0.25">
      <c r="A14" s="30"/>
      <c r="B14" s="30"/>
      <c r="C14" s="25"/>
      <c r="D14" s="25"/>
      <c r="E14" s="188">
        <v>9</v>
      </c>
      <c r="F14" s="172"/>
      <c r="G14" s="54" t="str">
        <f t="shared" si="0"/>
        <v/>
      </c>
      <c r="H14" s="192" t="str">
        <f t="shared" si="1"/>
        <v/>
      </c>
      <c r="I14" s="187">
        <v>0</v>
      </c>
      <c r="J14" s="74"/>
      <c r="K14" s="187"/>
      <c r="L14" s="74"/>
      <c r="M14" s="187"/>
      <c r="N14" s="74"/>
      <c r="O14" s="460">
        <f t="shared" si="9"/>
        <v>0</v>
      </c>
      <c r="P14" s="461"/>
      <c r="Q14" s="33" t="str">
        <f t="shared" si="10"/>
        <v/>
      </c>
      <c r="R14" s="187"/>
      <c r="S14" s="74"/>
      <c r="T14" s="187"/>
      <c r="U14" s="74"/>
      <c r="V14" s="187">
        <v>0</v>
      </c>
      <c r="W14" s="74"/>
      <c r="X14" s="460">
        <f t="shared" si="11"/>
        <v>0</v>
      </c>
      <c r="Y14" s="461"/>
      <c r="Z14" s="33" t="str">
        <f t="shared" si="12"/>
        <v/>
      </c>
      <c r="AA14" s="188" t="str">
        <f t="shared" si="2"/>
        <v/>
      </c>
      <c r="AB14" s="188" t="str">
        <f t="shared" si="3"/>
        <v/>
      </c>
      <c r="AC14" s="69" t="str">
        <f t="shared" si="4"/>
        <v/>
      </c>
    </row>
    <row r="15" spans="1:44" ht="15.95" customHeight="1" x14ac:dyDescent="0.25">
      <c r="A15" s="30"/>
      <c r="B15" s="30"/>
      <c r="C15" s="25"/>
      <c r="D15" s="25"/>
      <c r="E15" s="188">
        <v>10</v>
      </c>
      <c r="F15" s="172"/>
      <c r="G15" s="54" t="str">
        <f t="shared" si="0"/>
        <v/>
      </c>
      <c r="H15" s="192" t="str">
        <f t="shared" si="1"/>
        <v/>
      </c>
      <c r="I15" s="187">
        <v>0</v>
      </c>
      <c r="J15" s="74"/>
      <c r="K15" s="187"/>
      <c r="L15" s="74"/>
      <c r="M15" s="187"/>
      <c r="N15" s="74"/>
      <c r="O15" s="460">
        <f t="shared" si="9"/>
        <v>0</v>
      </c>
      <c r="P15" s="461"/>
      <c r="Q15" s="33" t="str">
        <f t="shared" si="10"/>
        <v/>
      </c>
      <c r="R15" s="187"/>
      <c r="S15" s="74"/>
      <c r="T15" s="187"/>
      <c r="U15" s="74"/>
      <c r="V15" s="187">
        <v>0</v>
      </c>
      <c r="W15" s="74"/>
      <c r="X15" s="460">
        <f t="shared" si="11"/>
        <v>0</v>
      </c>
      <c r="Y15" s="461"/>
      <c r="Z15" s="33" t="str">
        <f t="shared" si="12"/>
        <v/>
      </c>
      <c r="AA15" s="188" t="str">
        <f t="shared" si="2"/>
        <v/>
      </c>
      <c r="AB15" s="188" t="str">
        <f t="shared" si="3"/>
        <v/>
      </c>
      <c r="AC15" s="69" t="str">
        <f t="shared" si="4"/>
        <v/>
      </c>
    </row>
    <row r="16" spans="1:44" ht="15.95" customHeight="1" x14ac:dyDescent="0.25">
      <c r="A16" s="30"/>
      <c r="B16" s="30"/>
      <c r="C16" s="25"/>
      <c r="D16" s="25"/>
      <c r="E16" s="188">
        <v>11</v>
      </c>
      <c r="F16" s="172"/>
      <c r="G16" s="54" t="str">
        <f t="shared" si="0"/>
        <v/>
      </c>
      <c r="H16" s="192" t="str">
        <f t="shared" si="1"/>
        <v/>
      </c>
      <c r="I16" s="187">
        <v>0</v>
      </c>
      <c r="J16" s="74"/>
      <c r="K16" s="187"/>
      <c r="L16" s="74"/>
      <c r="M16" s="187"/>
      <c r="N16" s="74"/>
      <c r="O16" s="460">
        <f t="shared" si="9"/>
        <v>0</v>
      </c>
      <c r="P16" s="461"/>
      <c r="Q16" s="33" t="str">
        <f t="shared" si="10"/>
        <v/>
      </c>
      <c r="R16" s="187"/>
      <c r="S16" s="74"/>
      <c r="T16" s="187"/>
      <c r="U16" s="74"/>
      <c r="V16" s="187">
        <v>0</v>
      </c>
      <c r="W16" s="74"/>
      <c r="X16" s="460">
        <f t="shared" si="11"/>
        <v>0</v>
      </c>
      <c r="Y16" s="461"/>
      <c r="Z16" s="33" t="str">
        <f t="shared" si="12"/>
        <v/>
      </c>
      <c r="AA16" s="188" t="str">
        <f t="shared" si="2"/>
        <v/>
      </c>
      <c r="AB16" s="188" t="str">
        <f t="shared" si="3"/>
        <v/>
      </c>
      <c r="AC16" s="69" t="str">
        <f t="shared" si="4"/>
        <v/>
      </c>
    </row>
    <row r="17" spans="1:30" ht="15.95" customHeight="1" x14ac:dyDescent="0.25">
      <c r="A17" s="30"/>
      <c r="B17" s="30"/>
      <c r="C17" s="25"/>
      <c r="D17" s="25"/>
      <c r="E17" s="188">
        <v>12</v>
      </c>
      <c r="F17" s="172"/>
      <c r="G17" s="54" t="str">
        <f t="shared" si="0"/>
        <v/>
      </c>
      <c r="H17" s="192" t="str">
        <f t="shared" si="1"/>
        <v/>
      </c>
      <c r="I17" s="187">
        <v>0</v>
      </c>
      <c r="J17" s="74"/>
      <c r="K17" s="187"/>
      <c r="L17" s="74"/>
      <c r="M17" s="187"/>
      <c r="N17" s="74"/>
      <c r="O17" s="460">
        <f t="shared" si="9"/>
        <v>0</v>
      </c>
      <c r="P17" s="461"/>
      <c r="Q17" s="33" t="str">
        <f t="shared" si="10"/>
        <v/>
      </c>
      <c r="R17" s="187"/>
      <c r="S17" s="74"/>
      <c r="T17" s="187"/>
      <c r="U17" s="74"/>
      <c r="V17" s="187">
        <v>0</v>
      </c>
      <c r="W17" s="74"/>
      <c r="X17" s="460">
        <f t="shared" si="11"/>
        <v>0</v>
      </c>
      <c r="Y17" s="461"/>
      <c r="Z17" s="33" t="str">
        <f t="shared" si="12"/>
        <v/>
      </c>
      <c r="AA17" s="188" t="str">
        <f t="shared" si="2"/>
        <v/>
      </c>
      <c r="AB17" s="188" t="str">
        <f t="shared" si="3"/>
        <v/>
      </c>
      <c r="AC17" s="69" t="str">
        <f t="shared" si="4"/>
        <v/>
      </c>
    </row>
    <row r="18" spans="1:30" ht="15.95" customHeight="1" x14ac:dyDescent="0.25">
      <c r="A18" s="30"/>
      <c r="B18" s="30"/>
      <c r="C18" s="25"/>
      <c r="D18" s="25"/>
      <c r="E18" s="188">
        <v>13</v>
      </c>
      <c r="F18" s="172"/>
      <c r="G18" s="54" t="str">
        <f t="shared" si="0"/>
        <v/>
      </c>
      <c r="H18" s="192" t="str">
        <f t="shared" si="1"/>
        <v/>
      </c>
      <c r="I18" s="187">
        <v>0</v>
      </c>
      <c r="J18" s="74"/>
      <c r="K18" s="187"/>
      <c r="L18" s="74"/>
      <c r="M18" s="187"/>
      <c r="N18" s="74"/>
      <c r="O18" s="460">
        <f t="shared" si="9"/>
        <v>0</v>
      </c>
      <c r="P18" s="461"/>
      <c r="Q18" s="33" t="str">
        <f t="shared" si="10"/>
        <v/>
      </c>
      <c r="R18" s="187"/>
      <c r="S18" s="74"/>
      <c r="T18" s="187"/>
      <c r="U18" s="74"/>
      <c r="V18" s="187">
        <v>0</v>
      </c>
      <c r="W18" s="74"/>
      <c r="X18" s="460">
        <f t="shared" si="11"/>
        <v>0</v>
      </c>
      <c r="Y18" s="461"/>
      <c r="Z18" s="33" t="str">
        <f t="shared" si="12"/>
        <v/>
      </c>
      <c r="AA18" s="188" t="str">
        <f t="shared" si="2"/>
        <v/>
      </c>
      <c r="AB18" s="188" t="str">
        <f t="shared" si="3"/>
        <v/>
      </c>
      <c r="AC18" s="69" t="str">
        <f t="shared" si="4"/>
        <v/>
      </c>
    </row>
    <row r="19" spans="1:30" ht="15.95" customHeight="1" x14ac:dyDescent="0.25">
      <c r="A19" s="30"/>
      <c r="B19" s="30"/>
      <c r="C19" s="25"/>
      <c r="D19" s="25"/>
      <c r="E19" s="188">
        <v>14</v>
      </c>
      <c r="F19" s="172"/>
      <c r="G19" s="54" t="str">
        <f t="shared" si="0"/>
        <v/>
      </c>
      <c r="H19" s="192" t="str">
        <f t="shared" si="1"/>
        <v/>
      </c>
      <c r="I19" s="187">
        <v>0</v>
      </c>
      <c r="J19" s="74"/>
      <c r="K19" s="187"/>
      <c r="L19" s="74"/>
      <c r="M19" s="187"/>
      <c r="N19" s="74"/>
      <c r="O19" s="460">
        <f t="shared" si="9"/>
        <v>0</v>
      </c>
      <c r="P19" s="461"/>
      <c r="Q19" s="33" t="str">
        <f t="shared" si="10"/>
        <v/>
      </c>
      <c r="R19" s="187"/>
      <c r="S19" s="74"/>
      <c r="T19" s="187"/>
      <c r="U19" s="74"/>
      <c r="V19" s="187">
        <v>0</v>
      </c>
      <c r="W19" s="74"/>
      <c r="X19" s="460">
        <f t="shared" si="11"/>
        <v>0</v>
      </c>
      <c r="Y19" s="461"/>
      <c r="Z19" s="33" t="str">
        <f t="shared" si="12"/>
        <v/>
      </c>
      <c r="AA19" s="188" t="str">
        <f t="shared" si="2"/>
        <v/>
      </c>
      <c r="AB19" s="188" t="str">
        <f t="shared" si="3"/>
        <v/>
      </c>
      <c r="AC19" s="69" t="str">
        <f t="shared" si="4"/>
        <v/>
      </c>
    </row>
    <row r="20" spans="1:30" ht="15.95" customHeight="1" x14ac:dyDescent="0.25">
      <c r="A20" s="30"/>
      <c r="B20" s="30"/>
      <c r="C20" s="25"/>
      <c r="D20" s="25"/>
      <c r="E20" s="188">
        <v>15</v>
      </c>
      <c r="F20" s="172"/>
      <c r="G20" s="54" t="str">
        <f t="shared" si="0"/>
        <v/>
      </c>
      <c r="H20" s="192" t="str">
        <f t="shared" si="1"/>
        <v/>
      </c>
      <c r="I20" s="187">
        <v>0</v>
      </c>
      <c r="J20" s="74"/>
      <c r="K20" s="187"/>
      <c r="L20" s="74"/>
      <c r="M20" s="187"/>
      <c r="N20" s="74"/>
      <c r="O20" s="460">
        <f t="shared" si="9"/>
        <v>0</v>
      </c>
      <c r="P20" s="461"/>
      <c r="Q20" s="33" t="str">
        <f t="shared" si="10"/>
        <v/>
      </c>
      <c r="R20" s="187"/>
      <c r="S20" s="74"/>
      <c r="T20" s="187"/>
      <c r="U20" s="74"/>
      <c r="V20" s="187">
        <v>0</v>
      </c>
      <c r="W20" s="74"/>
      <c r="X20" s="460">
        <f t="shared" si="11"/>
        <v>0</v>
      </c>
      <c r="Y20" s="461"/>
      <c r="Z20" s="33" t="str">
        <f t="shared" si="12"/>
        <v/>
      </c>
      <c r="AA20" s="188" t="str">
        <f t="shared" si="2"/>
        <v/>
      </c>
      <c r="AB20" s="188" t="str">
        <f t="shared" si="3"/>
        <v/>
      </c>
      <c r="AC20" s="69" t="str">
        <f t="shared" si="4"/>
        <v/>
      </c>
    </row>
    <row r="21" spans="1:30" ht="15.95" customHeight="1" x14ac:dyDescent="0.25">
      <c r="A21" s="30"/>
      <c r="B21" s="30"/>
      <c r="C21" s="25"/>
      <c r="D21" s="25"/>
      <c r="E21" s="188">
        <v>16</v>
      </c>
      <c r="F21" s="32"/>
      <c r="G21" s="54" t="str">
        <f t="shared" si="0"/>
        <v/>
      </c>
      <c r="H21" s="192" t="str">
        <f t="shared" si="1"/>
        <v/>
      </c>
      <c r="I21" s="187">
        <v>0</v>
      </c>
      <c r="J21" s="74"/>
      <c r="K21" s="187"/>
      <c r="L21" s="74"/>
      <c r="M21" s="187"/>
      <c r="N21" s="74"/>
      <c r="O21" s="460">
        <f t="shared" si="9"/>
        <v>0</v>
      </c>
      <c r="P21" s="461"/>
      <c r="Q21" s="33" t="str">
        <f t="shared" si="10"/>
        <v/>
      </c>
      <c r="R21" s="187"/>
      <c r="S21" s="74"/>
      <c r="T21" s="187"/>
      <c r="U21" s="74"/>
      <c r="V21" s="187">
        <v>0</v>
      </c>
      <c r="W21" s="74"/>
      <c r="X21" s="460">
        <f t="shared" si="11"/>
        <v>0</v>
      </c>
      <c r="Y21" s="461"/>
      <c r="Z21" s="33" t="str">
        <f t="shared" si="12"/>
        <v/>
      </c>
      <c r="AA21" s="188" t="str">
        <f t="shared" si="2"/>
        <v/>
      </c>
      <c r="AB21" s="188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88" t="s">
        <v>43</v>
      </c>
      <c r="F24" s="188" t="s">
        <v>44</v>
      </c>
      <c r="G24" s="188" t="s">
        <v>24</v>
      </c>
      <c r="H24" s="188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89"/>
      <c r="AB24" s="189"/>
      <c r="AC24" s="71"/>
    </row>
    <row r="25" spans="1:30" ht="15.95" customHeight="1" x14ac:dyDescent="0.25">
      <c r="C25" s="25">
        <v>1</v>
      </c>
      <c r="D25" s="17">
        <v>9</v>
      </c>
      <c r="E25" s="188">
        <v>1</v>
      </c>
      <c r="F25" s="188">
        <f>IFERROR(VLOOKUP($C25,$E$68:$N$99,2,FALSE),"")</f>
        <v>256</v>
      </c>
      <c r="G25" s="223" t="str">
        <f t="shared" ref="G25:G32" si="13">IFERROR(VLOOKUP($F25,triple_j,2,FALSE)&amp;" "&amp;UPPER(VLOOKUP($F25,triple_j,3,FALSE)),"")</f>
        <v>Thomas WALLEY</v>
      </c>
      <c r="H25" s="224" t="str">
        <f t="shared" ref="H25:H32" si="14">IFERROR(VLOOKUP($F25,triple_j,5,FALSE),"")</f>
        <v>Wrexham AAC</v>
      </c>
      <c r="I25" s="446">
        <f>IFERROR(VLOOKUP($C25,$E$68:$N$99,10,FALSE),"")</f>
        <v>14.04</v>
      </c>
      <c r="J25" s="447"/>
      <c r="K25" s="188">
        <v>9</v>
      </c>
      <c r="L25" s="188"/>
      <c r="M25" s="448" t="str">
        <f t="shared" ref="M25:M32" si="15">IFERROR(VLOOKUP($L25,triple_j,2,FALSE)&amp;" "&amp;UPPER(VLOOKUP($L25,triple_j,3,FALSE)),"")</f>
        <v/>
      </c>
      <c r="N25" s="449" t="str">
        <f t="shared" ref="N25:P32" si="16">IFERROR(VLOOKUP($F25,triple_j,2,FALSE)&amp;" "&amp;UPPER(VLOOKUP($F25,triple_j,3,FALSE)),"")</f>
        <v>Thomas WALLEY</v>
      </c>
      <c r="O25" s="449" t="str">
        <f t="shared" si="16"/>
        <v>Thomas WALLEY</v>
      </c>
      <c r="P25" s="450" t="str">
        <f t="shared" si="16"/>
        <v>Thomas WALLEY</v>
      </c>
      <c r="Q25" s="448" t="str">
        <f t="shared" ref="Q25:Q32" si="17">IFERROR(VLOOKUP($L25,triple_j,5,FALSE),"")</f>
        <v/>
      </c>
      <c r="R25" s="449" t="str">
        <f t="shared" ref="R25:T32" si="18">IFERROR(VLOOKUP($F25,triple_j,5,FALSE),"")</f>
        <v>Wrexham AAC</v>
      </c>
      <c r="S25" s="449" t="str">
        <f t="shared" si="18"/>
        <v>Wrexham AAC</v>
      </c>
      <c r="T25" s="450" t="str">
        <f t="shared" si="18"/>
        <v>Wrexham AAC</v>
      </c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188">
        <v>2</v>
      </c>
      <c r="F26" s="188">
        <f t="shared" ref="F26:F32" si="19">IFERROR(VLOOKUP($C26,$E$68:$N$99,2,FALSE),"")</f>
        <v>257</v>
      </c>
      <c r="G26" s="223" t="str">
        <f t="shared" si="13"/>
        <v>Joseph GILKES</v>
      </c>
      <c r="H26" s="224" t="str">
        <f t="shared" si="14"/>
        <v>Coventry Godiva</v>
      </c>
      <c r="I26" s="446">
        <f t="shared" ref="I26:I32" si="20">IFERROR(VLOOKUP($C26,$E$68:$N$99,10,FALSE),"")</f>
        <v>13.87</v>
      </c>
      <c r="J26" s="447"/>
      <c r="K26" s="188">
        <v>10</v>
      </c>
      <c r="L26" s="188" t="str">
        <f t="shared" ref="L26:L32" si="21">IFERROR(VLOOKUP($D26,$E$68:$N$99,2,FALSE),"")</f>
        <v/>
      </c>
      <c r="M26" s="448" t="str">
        <f t="shared" si="15"/>
        <v/>
      </c>
      <c r="N26" s="449" t="str">
        <f t="shared" si="16"/>
        <v>Joseph GILKES</v>
      </c>
      <c r="O26" s="449" t="str">
        <f t="shared" si="16"/>
        <v>Joseph GILKES</v>
      </c>
      <c r="P26" s="450" t="str">
        <f t="shared" si="16"/>
        <v>Joseph GILKES</v>
      </c>
      <c r="Q26" s="448" t="str">
        <f t="shared" si="17"/>
        <v/>
      </c>
      <c r="R26" s="449" t="str">
        <f t="shared" si="18"/>
        <v>Coventry Godiva</v>
      </c>
      <c r="S26" s="449" t="str">
        <f t="shared" si="18"/>
        <v>Coventry Godiva</v>
      </c>
      <c r="T26" s="450" t="str">
        <f t="shared" si="18"/>
        <v>Coventry Godiva</v>
      </c>
      <c r="U26" s="446" t="str">
        <f t="shared" ref="U26:U32" si="22">IFERROR(VLOOKUP($D26,$E$68:$N$99,10,FALSE),"")</f>
        <v/>
      </c>
      <c r="V26" s="447"/>
      <c r="W26" s="41"/>
      <c r="X26" s="42"/>
      <c r="Y26" s="42"/>
      <c r="Z26" s="20"/>
      <c r="AA26" s="189"/>
      <c r="AB26" s="189"/>
      <c r="AC26" s="71"/>
    </row>
    <row r="27" spans="1:30" ht="15.95" customHeight="1" x14ac:dyDescent="0.25">
      <c r="C27" s="25">
        <v>3</v>
      </c>
      <c r="D27" s="17">
        <v>11</v>
      </c>
      <c r="E27" s="188">
        <v>3</v>
      </c>
      <c r="F27" s="188" t="str">
        <f t="shared" si="19"/>
        <v/>
      </c>
      <c r="G27" s="223" t="str">
        <f t="shared" si="13"/>
        <v/>
      </c>
      <c r="H27" s="224" t="str">
        <f t="shared" si="14"/>
        <v/>
      </c>
      <c r="I27" s="446" t="str">
        <f t="shared" si="20"/>
        <v/>
      </c>
      <c r="J27" s="447"/>
      <c r="K27" s="188">
        <v>11</v>
      </c>
      <c r="L27" s="188" t="str">
        <f t="shared" si="21"/>
        <v/>
      </c>
      <c r="M27" s="448" t="str">
        <f t="shared" si="15"/>
        <v/>
      </c>
      <c r="N27" s="449" t="str">
        <f t="shared" si="16"/>
        <v/>
      </c>
      <c r="O27" s="449" t="str">
        <f t="shared" si="16"/>
        <v/>
      </c>
      <c r="P27" s="450" t="str">
        <f t="shared" si="16"/>
        <v/>
      </c>
      <c r="Q27" s="448" t="str">
        <f t="shared" si="17"/>
        <v/>
      </c>
      <c r="R27" s="449" t="str">
        <f t="shared" si="18"/>
        <v/>
      </c>
      <c r="S27" s="449" t="str">
        <f t="shared" si="18"/>
        <v/>
      </c>
      <c r="T27" s="450" t="str">
        <f t="shared" si="18"/>
        <v/>
      </c>
      <c r="U27" s="446" t="str">
        <f t="shared" si="22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188">
        <v>4</v>
      </c>
      <c r="F28" s="188"/>
      <c r="G28" s="223" t="str">
        <f t="shared" si="13"/>
        <v/>
      </c>
      <c r="H28" s="224" t="str">
        <f t="shared" si="14"/>
        <v/>
      </c>
      <c r="I28" s="446" t="str">
        <f t="shared" si="20"/>
        <v/>
      </c>
      <c r="J28" s="447"/>
      <c r="K28" s="188">
        <v>12</v>
      </c>
      <c r="L28" s="188" t="str">
        <f t="shared" si="21"/>
        <v/>
      </c>
      <c r="M28" s="448" t="str">
        <f t="shared" si="15"/>
        <v/>
      </c>
      <c r="N28" s="449" t="str">
        <f t="shared" si="16"/>
        <v/>
      </c>
      <c r="O28" s="449" t="str">
        <f t="shared" si="16"/>
        <v/>
      </c>
      <c r="P28" s="450" t="str">
        <f t="shared" si="16"/>
        <v/>
      </c>
      <c r="Q28" s="448" t="str">
        <f t="shared" si="17"/>
        <v/>
      </c>
      <c r="R28" s="449" t="str">
        <f t="shared" si="18"/>
        <v/>
      </c>
      <c r="S28" s="449" t="str">
        <f t="shared" si="18"/>
        <v/>
      </c>
      <c r="T28" s="450" t="str">
        <f t="shared" si="18"/>
        <v/>
      </c>
      <c r="U28" s="446" t="str">
        <f t="shared" si="22"/>
        <v/>
      </c>
      <c r="V28" s="447"/>
      <c r="W28" s="41"/>
      <c r="X28" s="42"/>
      <c r="Y28" s="42"/>
      <c r="Z28" s="20"/>
      <c r="AA28" s="189"/>
      <c r="AB28" s="189"/>
      <c r="AC28" s="71"/>
    </row>
    <row r="29" spans="1:30" ht="15.95" customHeight="1" x14ac:dyDescent="0.25">
      <c r="C29" s="25">
        <v>5</v>
      </c>
      <c r="D29" s="17">
        <v>13</v>
      </c>
      <c r="E29" s="188">
        <v>5</v>
      </c>
      <c r="F29" s="188" t="str">
        <f t="shared" si="19"/>
        <v/>
      </c>
      <c r="G29" s="223" t="str">
        <f t="shared" si="13"/>
        <v/>
      </c>
      <c r="H29" s="224" t="str">
        <f t="shared" si="14"/>
        <v/>
      </c>
      <c r="I29" s="446" t="str">
        <f t="shared" si="20"/>
        <v/>
      </c>
      <c r="J29" s="447"/>
      <c r="K29" s="188">
        <v>13</v>
      </c>
      <c r="L29" s="188" t="str">
        <f t="shared" si="21"/>
        <v/>
      </c>
      <c r="M29" s="448" t="str">
        <f t="shared" si="15"/>
        <v/>
      </c>
      <c r="N29" s="449" t="str">
        <f t="shared" si="16"/>
        <v/>
      </c>
      <c r="O29" s="449" t="str">
        <f t="shared" si="16"/>
        <v/>
      </c>
      <c r="P29" s="450" t="str">
        <f t="shared" si="16"/>
        <v/>
      </c>
      <c r="Q29" s="448" t="str">
        <f t="shared" si="17"/>
        <v/>
      </c>
      <c r="R29" s="449" t="str">
        <f t="shared" si="18"/>
        <v/>
      </c>
      <c r="S29" s="449" t="str">
        <f t="shared" si="18"/>
        <v/>
      </c>
      <c r="T29" s="450" t="str">
        <f t="shared" si="18"/>
        <v/>
      </c>
      <c r="U29" s="446" t="str">
        <f t="shared" si="22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188">
        <v>6</v>
      </c>
      <c r="F30" s="188" t="str">
        <f t="shared" si="19"/>
        <v/>
      </c>
      <c r="G30" s="223" t="str">
        <f t="shared" si="13"/>
        <v/>
      </c>
      <c r="H30" s="224" t="str">
        <f t="shared" si="14"/>
        <v/>
      </c>
      <c r="I30" s="446" t="str">
        <f t="shared" si="20"/>
        <v/>
      </c>
      <c r="J30" s="447"/>
      <c r="K30" s="188">
        <v>14</v>
      </c>
      <c r="L30" s="188" t="str">
        <f t="shared" si="21"/>
        <v/>
      </c>
      <c r="M30" s="448" t="str">
        <f t="shared" si="15"/>
        <v/>
      </c>
      <c r="N30" s="449" t="str">
        <f t="shared" si="16"/>
        <v/>
      </c>
      <c r="O30" s="449" t="str">
        <f t="shared" si="16"/>
        <v/>
      </c>
      <c r="P30" s="450" t="str">
        <f t="shared" si="16"/>
        <v/>
      </c>
      <c r="Q30" s="448" t="str">
        <f t="shared" si="17"/>
        <v/>
      </c>
      <c r="R30" s="449" t="str">
        <f t="shared" si="18"/>
        <v/>
      </c>
      <c r="S30" s="449" t="str">
        <f t="shared" si="18"/>
        <v/>
      </c>
      <c r="T30" s="450" t="str">
        <f t="shared" si="18"/>
        <v/>
      </c>
      <c r="U30" s="446" t="str">
        <f t="shared" si="22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188">
        <v>7</v>
      </c>
      <c r="F31" s="188" t="str">
        <f t="shared" si="19"/>
        <v/>
      </c>
      <c r="G31" s="223" t="str">
        <f t="shared" si="13"/>
        <v/>
      </c>
      <c r="H31" s="224" t="str">
        <f t="shared" si="14"/>
        <v/>
      </c>
      <c r="I31" s="446" t="str">
        <f t="shared" si="20"/>
        <v/>
      </c>
      <c r="J31" s="447"/>
      <c r="K31" s="188">
        <v>15</v>
      </c>
      <c r="L31" s="188" t="str">
        <f t="shared" si="21"/>
        <v/>
      </c>
      <c r="M31" s="448" t="str">
        <f t="shared" si="15"/>
        <v/>
      </c>
      <c r="N31" s="449" t="str">
        <f t="shared" si="16"/>
        <v/>
      </c>
      <c r="O31" s="449" t="str">
        <f t="shared" si="16"/>
        <v/>
      </c>
      <c r="P31" s="450" t="str">
        <f t="shared" si="16"/>
        <v/>
      </c>
      <c r="Q31" s="448" t="str">
        <f t="shared" si="17"/>
        <v/>
      </c>
      <c r="R31" s="449" t="str">
        <f t="shared" si="18"/>
        <v/>
      </c>
      <c r="S31" s="449" t="str">
        <f t="shared" si="18"/>
        <v/>
      </c>
      <c r="T31" s="450" t="str">
        <f t="shared" si="18"/>
        <v/>
      </c>
      <c r="U31" s="446" t="str">
        <f t="shared" si="22"/>
        <v/>
      </c>
      <c r="V31" s="447"/>
      <c r="W31" s="41"/>
      <c r="X31" s="42"/>
      <c r="Y31" s="42"/>
      <c r="Z31" s="20"/>
      <c r="AA31" s="189"/>
      <c r="AB31" s="189"/>
      <c r="AC31" s="71"/>
    </row>
    <row r="32" spans="1:30" ht="15.95" customHeight="1" x14ac:dyDescent="0.25">
      <c r="C32" s="25">
        <v>8</v>
      </c>
      <c r="D32" s="17">
        <v>16</v>
      </c>
      <c r="E32" s="188">
        <v>8</v>
      </c>
      <c r="F32" s="188" t="str">
        <f t="shared" si="19"/>
        <v/>
      </c>
      <c r="G32" s="223" t="str">
        <f t="shared" si="13"/>
        <v/>
      </c>
      <c r="H32" s="224" t="str">
        <f t="shared" si="14"/>
        <v/>
      </c>
      <c r="I32" s="446" t="str">
        <f t="shared" si="20"/>
        <v/>
      </c>
      <c r="J32" s="447"/>
      <c r="K32" s="188">
        <v>16</v>
      </c>
      <c r="L32" s="188" t="str">
        <f t="shared" si="21"/>
        <v/>
      </c>
      <c r="M32" s="448" t="str">
        <f t="shared" si="15"/>
        <v/>
      </c>
      <c r="N32" s="449" t="str">
        <f t="shared" si="16"/>
        <v/>
      </c>
      <c r="O32" s="449" t="str">
        <f t="shared" si="16"/>
        <v/>
      </c>
      <c r="P32" s="450" t="str">
        <f t="shared" si="16"/>
        <v/>
      </c>
      <c r="Q32" s="448" t="str">
        <f t="shared" si="17"/>
        <v/>
      </c>
      <c r="R32" s="449" t="str">
        <f t="shared" si="18"/>
        <v/>
      </c>
      <c r="S32" s="449" t="str">
        <f t="shared" si="18"/>
        <v/>
      </c>
      <c r="T32" s="450" t="str">
        <f t="shared" si="18"/>
        <v/>
      </c>
      <c r="U32" s="446" t="str">
        <f t="shared" si="22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TRIPLE JUMP 11m BOARD MEN</v>
      </c>
      <c r="H35" s="428"/>
      <c r="I35" s="426" t="s">
        <v>20</v>
      </c>
      <c r="J35" s="429"/>
      <c r="K35" s="427"/>
      <c r="L35" s="430">
        <f>L3</f>
        <v>15</v>
      </c>
      <c r="M35" s="431"/>
      <c r="N35" s="426" t="str">
        <f>N3</f>
        <v>RECORD</v>
      </c>
      <c r="O35" s="429"/>
      <c r="P35" s="427"/>
      <c r="Q35" s="415" t="str">
        <f>Q3</f>
        <v xml:space="preserve">16.82m - Julian Golley (TVH) 11/06/00 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84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84"/>
      <c r="F37" s="184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84"/>
      <c r="AB37" s="184"/>
      <c r="AC37" s="62"/>
    </row>
    <row r="38" spans="1:31" ht="15.95" hidden="1" customHeight="1" x14ac:dyDescent="0.25">
      <c r="A38" s="30"/>
      <c r="B38" s="30"/>
      <c r="C38" s="25">
        <f t="shared" ref="C38:D53" si="23">AB38</f>
        <v>0</v>
      </c>
      <c r="D38" s="25">
        <f t="shared" si="23"/>
        <v>0</v>
      </c>
      <c r="E38" s="185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4">IF(AND(I38="NT",K38="NT",M38="NT"),0,LARGE(I38:N38,1))</f>
        <v>0</v>
      </c>
      <c r="P38" s="404"/>
      <c r="Q38" s="184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84" t="str">
        <f>L84</f>
        <v/>
      </c>
      <c r="AA38" s="184"/>
      <c r="AB38" s="184"/>
      <c r="AC38" s="62"/>
      <c r="AD38" s="34"/>
    </row>
    <row r="39" spans="1:31" ht="15.95" hidden="1" customHeight="1" x14ac:dyDescent="0.25">
      <c r="A39" s="30"/>
      <c r="B39" s="30"/>
      <c r="C39" s="25">
        <f t="shared" si="23"/>
        <v>0</v>
      </c>
      <c r="D39" s="25">
        <f t="shared" si="23"/>
        <v>0</v>
      </c>
      <c r="E39" s="184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4"/>
        <v>0</v>
      </c>
      <c r="P39" s="404"/>
      <c r="Q39" s="184" t="str">
        <f t="shared" ref="Q39:Q53" si="25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6">IF(AND(R39="NT",T39="NT",V39="NT"),O39,IF(O39&gt;LARGE(R39:W39,1),O39,LARGE(R39:W39,1)))</f>
        <v>0</v>
      </c>
      <c r="Y39" s="404"/>
      <c r="Z39" s="184" t="str">
        <f t="shared" ref="Z39:Z53" si="27">L85</f>
        <v/>
      </c>
      <c r="AA39" s="184"/>
      <c r="AB39" s="184"/>
      <c r="AC39" s="62"/>
      <c r="AD39" s="35"/>
    </row>
    <row r="40" spans="1:31" ht="15.95" hidden="1" customHeight="1" x14ac:dyDescent="0.25">
      <c r="A40" s="30"/>
      <c r="B40" s="30"/>
      <c r="C40" s="25">
        <f t="shared" si="23"/>
        <v>0</v>
      </c>
      <c r="D40" s="25">
        <f t="shared" si="23"/>
        <v>0</v>
      </c>
      <c r="E40" s="185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4"/>
        <v>0</v>
      </c>
      <c r="P40" s="404"/>
      <c r="Q40" s="184" t="str">
        <f t="shared" si="25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6"/>
        <v>0</v>
      </c>
      <c r="Y40" s="404"/>
      <c r="Z40" s="184" t="str">
        <f t="shared" si="27"/>
        <v/>
      </c>
      <c r="AA40" s="184"/>
      <c r="AB40" s="184"/>
      <c r="AC40" s="62"/>
    </row>
    <row r="41" spans="1:31" ht="15.95" hidden="1" customHeight="1" x14ac:dyDescent="0.25">
      <c r="A41" s="30"/>
      <c r="B41" s="30"/>
      <c r="C41" s="25">
        <f t="shared" si="23"/>
        <v>0</v>
      </c>
      <c r="D41" s="25">
        <f t="shared" si="23"/>
        <v>0</v>
      </c>
      <c r="E41" s="184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4"/>
        <v>0</v>
      </c>
      <c r="P41" s="404"/>
      <c r="Q41" s="184" t="str">
        <f t="shared" si="25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6"/>
        <v>0</v>
      </c>
      <c r="Y41" s="404"/>
      <c r="Z41" s="184" t="str">
        <f t="shared" si="27"/>
        <v/>
      </c>
      <c r="AA41" s="184"/>
      <c r="AB41" s="184"/>
      <c r="AC41" s="62"/>
    </row>
    <row r="42" spans="1:31" ht="15.95" hidden="1" customHeight="1" x14ac:dyDescent="0.25">
      <c r="A42" s="30"/>
      <c r="B42" s="30"/>
      <c r="C42" s="25">
        <f t="shared" si="23"/>
        <v>0</v>
      </c>
      <c r="D42" s="25">
        <f t="shared" si="23"/>
        <v>0</v>
      </c>
      <c r="E42" s="185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4"/>
        <v>0</v>
      </c>
      <c r="P42" s="404"/>
      <c r="Q42" s="184" t="str">
        <f t="shared" si="25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6"/>
        <v>0</v>
      </c>
      <c r="Y42" s="404"/>
      <c r="Z42" s="184" t="str">
        <f t="shared" si="27"/>
        <v/>
      </c>
      <c r="AA42" s="184"/>
      <c r="AB42" s="184"/>
      <c r="AC42" s="62"/>
    </row>
    <row r="43" spans="1:31" ht="15.95" hidden="1" customHeight="1" x14ac:dyDescent="0.25">
      <c r="A43" s="30"/>
      <c r="B43" s="30"/>
      <c r="C43" s="25">
        <f t="shared" si="23"/>
        <v>0</v>
      </c>
      <c r="D43" s="25">
        <f t="shared" si="23"/>
        <v>0</v>
      </c>
      <c r="E43" s="184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4"/>
        <v>0</v>
      </c>
      <c r="P43" s="404"/>
      <c r="Q43" s="184" t="str">
        <f t="shared" si="25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6"/>
        <v>0</v>
      </c>
      <c r="Y43" s="404"/>
      <c r="Z43" s="184" t="str">
        <f t="shared" si="27"/>
        <v/>
      </c>
      <c r="AA43" s="184"/>
      <c r="AB43" s="184"/>
      <c r="AC43" s="62"/>
    </row>
    <row r="44" spans="1:31" ht="15.95" hidden="1" customHeight="1" x14ac:dyDescent="0.25">
      <c r="A44" s="30"/>
      <c r="B44" s="30"/>
      <c r="C44" s="25">
        <f t="shared" si="23"/>
        <v>0</v>
      </c>
      <c r="D44" s="25">
        <f t="shared" si="23"/>
        <v>0</v>
      </c>
      <c r="E44" s="185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4"/>
        <v>0</v>
      </c>
      <c r="P44" s="404"/>
      <c r="Q44" s="184" t="str">
        <f t="shared" si="25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6"/>
        <v>0</v>
      </c>
      <c r="Y44" s="404"/>
      <c r="Z44" s="184" t="str">
        <f t="shared" si="27"/>
        <v/>
      </c>
      <c r="AA44" s="184"/>
      <c r="AB44" s="184"/>
      <c r="AC44" s="62"/>
    </row>
    <row r="45" spans="1:31" ht="15.95" hidden="1" customHeight="1" x14ac:dyDescent="0.25">
      <c r="A45" s="30"/>
      <c r="B45" s="30"/>
      <c r="C45" s="25" t="str">
        <f t="shared" si="23"/>
        <v/>
      </c>
      <c r="D45" s="25" t="str">
        <f t="shared" si="23"/>
        <v/>
      </c>
      <c r="E45" s="184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4"/>
        <v>0</v>
      </c>
      <c r="P45" s="404"/>
      <c r="Q45" s="184" t="str">
        <f t="shared" si="25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6"/>
        <v>0</v>
      </c>
      <c r="Y45" s="404"/>
      <c r="Z45" s="184" t="str">
        <f t="shared" si="27"/>
        <v/>
      </c>
      <c r="AA45" s="184" t="str">
        <f>IF(OR(Z45=0,Z45=""),"",IF(VLOOKUP(F45*11,$F$14:$Z$21,21,FALSE)=0,"A",IF(Z45&gt;(VLOOKUP(F45*11,$F$14:$Z$21,21,FALSE)),"B","A")))</f>
        <v/>
      </c>
      <c r="AB45" s="184" t="str">
        <f t="shared" ref="AB45:AB53" si="28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23"/>
        <v/>
      </c>
      <c r="D46" s="25" t="str">
        <f t="shared" si="23"/>
        <v/>
      </c>
      <c r="E46" s="185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4"/>
        <v>0</v>
      </c>
      <c r="P46" s="404"/>
      <c r="Q46" s="184" t="str">
        <f t="shared" si="25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6"/>
        <v>0</v>
      </c>
      <c r="Y46" s="404"/>
      <c r="Z46" s="184" t="str">
        <f t="shared" si="27"/>
        <v/>
      </c>
      <c r="AA46" s="184" t="str">
        <f t="shared" ref="AA46:AA53" si="29">IF(OR(Z46=0,Z46=""),"",IF(VLOOKUP(F46/11,$F$6:$Z$13,21,FALSE)=0,"A",IF(Z46&gt;VLOOKUP(F46/11,$F$6:$Z$13,21,FALSE),"B","A")))</f>
        <v/>
      </c>
      <c r="AB46" s="184" t="str">
        <f t="shared" si="28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23"/>
        <v/>
      </c>
      <c r="D47" s="25" t="str">
        <f t="shared" si="23"/>
        <v/>
      </c>
      <c r="E47" s="184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4"/>
        <v>0</v>
      </c>
      <c r="P47" s="404"/>
      <c r="Q47" s="184" t="str">
        <f t="shared" si="25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6"/>
        <v>0</v>
      </c>
      <c r="Y47" s="404"/>
      <c r="Z47" s="184" t="str">
        <f t="shared" si="27"/>
        <v/>
      </c>
      <c r="AA47" s="184" t="str">
        <f t="shared" si="29"/>
        <v/>
      </c>
      <c r="AB47" s="184" t="str">
        <f t="shared" si="28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23"/>
        <v/>
      </c>
      <c r="D48" s="25" t="str">
        <f t="shared" si="23"/>
        <v/>
      </c>
      <c r="E48" s="185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4"/>
        <v>0</v>
      </c>
      <c r="P48" s="404"/>
      <c r="Q48" s="184" t="str">
        <f t="shared" si="25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6"/>
        <v>0</v>
      </c>
      <c r="Y48" s="404"/>
      <c r="Z48" s="184" t="str">
        <f t="shared" si="27"/>
        <v/>
      </c>
      <c r="AA48" s="184" t="str">
        <f t="shared" si="29"/>
        <v/>
      </c>
      <c r="AB48" s="184" t="str">
        <f t="shared" si="28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23"/>
        <v/>
      </c>
      <c r="D49" s="25" t="str">
        <f t="shared" si="23"/>
        <v/>
      </c>
      <c r="E49" s="184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4"/>
        <v>0</v>
      </c>
      <c r="P49" s="404"/>
      <c r="Q49" s="184" t="str">
        <f t="shared" si="25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6"/>
        <v>0</v>
      </c>
      <c r="Y49" s="404"/>
      <c r="Z49" s="184" t="str">
        <f t="shared" si="27"/>
        <v/>
      </c>
      <c r="AA49" s="184" t="str">
        <f t="shared" si="29"/>
        <v/>
      </c>
      <c r="AB49" s="184" t="str">
        <f t="shared" si="28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23"/>
        <v/>
      </c>
      <c r="D50" s="25" t="str">
        <f t="shared" si="23"/>
        <v/>
      </c>
      <c r="E50" s="185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4"/>
        <v>0</v>
      </c>
      <c r="P50" s="404"/>
      <c r="Q50" s="184" t="str">
        <f t="shared" si="25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6"/>
        <v>0</v>
      </c>
      <c r="Y50" s="404"/>
      <c r="Z50" s="184" t="str">
        <f t="shared" si="27"/>
        <v/>
      </c>
      <c r="AA50" s="184" t="str">
        <f t="shared" si="29"/>
        <v/>
      </c>
      <c r="AB50" s="184" t="str">
        <f t="shared" si="28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23"/>
        <v/>
      </c>
      <c r="D51" s="25" t="str">
        <f t="shared" si="23"/>
        <v/>
      </c>
      <c r="E51" s="184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4"/>
        <v>0</v>
      </c>
      <c r="P51" s="404"/>
      <c r="Q51" s="184" t="str">
        <f t="shared" si="25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6"/>
        <v>0</v>
      </c>
      <c r="Y51" s="404"/>
      <c r="Z51" s="184" t="str">
        <f t="shared" si="27"/>
        <v/>
      </c>
      <c r="AA51" s="184" t="str">
        <f t="shared" si="29"/>
        <v/>
      </c>
      <c r="AB51" s="184" t="str">
        <f t="shared" si="28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23"/>
        <v/>
      </c>
      <c r="D52" s="25" t="str">
        <f t="shared" si="23"/>
        <v/>
      </c>
      <c r="E52" s="185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4"/>
        <v>0</v>
      </c>
      <c r="P52" s="404"/>
      <c r="Q52" s="184" t="str">
        <f t="shared" si="25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6"/>
        <v>0</v>
      </c>
      <c r="Y52" s="404"/>
      <c r="Z52" s="184" t="str">
        <f t="shared" si="27"/>
        <v/>
      </c>
      <c r="AA52" s="184" t="str">
        <f t="shared" si="29"/>
        <v/>
      </c>
      <c r="AB52" s="184" t="str">
        <f t="shared" si="28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23"/>
        <v/>
      </c>
      <c r="D53" s="25" t="str">
        <f t="shared" si="23"/>
        <v/>
      </c>
      <c r="E53" s="184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4"/>
        <v>0</v>
      </c>
      <c r="P53" s="404"/>
      <c r="Q53" s="184" t="str">
        <f t="shared" si="25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6"/>
        <v>0</v>
      </c>
      <c r="Y53" s="404"/>
      <c r="Z53" s="184" t="str">
        <f t="shared" si="27"/>
        <v/>
      </c>
      <c r="AA53" s="184" t="str">
        <f t="shared" si="29"/>
        <v/>
      </c>
      <c r="AB53" s="184" t="str">
        <f t="shared" si="28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84" t="s">
        <v>43</v>
      </c>
      <c r="F56" s="184" t="s">
        <v>44</v>
      </c>
      <c r="G56" s="184" t="s">
        <v>24</v>
      </c>
      <c r="H56" s="184" t="s">
        <v>25</v>
      </c>
      <c r="I56" s="418" t="s">
        <v>45</v>
      </c>
      <c r="J56" s="418"/>
      <c r="K56" s="185" t="s">
        <v>43</v>
      </c>
      <c r="L56" s="186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89"/>
      <c r="AB56" s="189"/>
      <c r="AC56" s="71"/>
    </row>
    <row r="57" spans="1:30" ht="15.95" hidden="1" customHeight="1" x14ac:dyDescent="0.25">
      <c r="C57" s="25">
        <v>17</v>
      </c>
      <c r="D57" s="17">
        <v>25</v>
      </c>
      <c r="E57" s="184">
        <v>17</v>
      </c>
      <c r="F57" s="184" t="str">
        <f>IF(ISERROR(VLOOKUP($C57,$L$68:$N$99,2,FALSE)=TRUE),"",VLOOKUP($C57,$L$68:$N$99,2,FALSE))</f>
        <v/>
      </c>
      <c r="G57" s="56" t="str">
        <f t="shared" ref="G57:G64" si="30">IF(ISERROR(VLOOKUP($F57,males_declared,2,FALSE))=TRUE,"",UPPER(VLOOKUP($F57,males_declared,2,FALSE)))</f>
        <v/>
      </c>
      <c r="H57" s="56" t="str">
        <f t="shared" ref="H57:H64" si="31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84">
        <v>25</v>
      </c>
      <c r="L57" s="184" t="str">
        <f>IF(ISERROR(VLOOKUP($D57,$L$68:$N$99,2,FALSE)=TRUE),"",VLOOKUP($D57,$L$68:$N$99,2,FALSE))</f>
        <v/>
      </c>
      <c r="M57" s="405" t="str">
        <f t="shared" ref="M57:M64" si="32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33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84">
        <v>18</v>
      </c>
      <c r="F58" s="184" t="str">
        <f t="shared" ref="F58:F64" si="34">IF(ISERROR(VLOOKUP($C58,$L$68:$N$99,2,FALSE)=TRUE),"",VLOOKUP($C58,$L$68:$N$99,2,FALSE))</f>
        <v/>
      </c>
      <c r="G58" s="56" t="str">
        <f t="shared" si="30"/>
        <v/>
      </c>
      <c r="H58" s="56" t="str">
        <f t="shared" si="31"/>
        <v/>
      </c>
      <c r="I58" s="402" t="str">
        <f t="shared" ref="I58:I64" si="35">IF(ISERROR(VLOOKUP($C58,$L$68:$N$99,3,FALSE)=TRUE),"",VLOOKUP($C58,$L$68:$N$99,3,FALSE))</f>
        <v/>
      </c>
      <c r="J58" s="404"/>
      <c r="K58" s="184">
        <v>26</v>
      </c>
      <c r="L58" s="184" t="str">
        <f t="shared" ref="L58:L64" si="36">IF(ISERROR(VLOOKUP($D58,$L$68:$N$99,2,FALSE)=TRUE),"",VLOOKUP($D58,$L$68:$N$99,2,FALSE))</f>
        <v/>
      </c>
      <c r="M58" s="405" t="str">
        <f t="shared" si="32"/>
        <v/>
      </c>
      <c r="N58" s="406"/>
      <c r="O58" s="406"/>
      <c r="P58" s="407"/>
      <c r="Q58" s="408" t="str">
        <f t="shared" si="33"/>
        <v/>
      </c>
      <c r="R58" s="409"/>
      <c r="S58" s="409"/>
      <c r="T58" s="410"/>
      <c r="U58" s="402" t="str">
        <f t="shared" ref="U58:U64" si="37">IF(ISERROR(VLOOKUP($D58,$L$68:$N$99,3,FALSE)=TRUE),"",VLOOKUP($D58,$L$68:$N$99,3,FALSE))</f>
        <v/>
      </c>
      <c r="V58" s="404"/>
      <c r="W58" s="41"/>
      <c r="X58" s="42"/>
      <c r="Y58" s="42"/>
      <c r="Z58" s="20"/>
      <c r="AA58" s="189"/>
      <c r="AB58" s="189"/>
      <c r="AC58" s="71"/>
    </row>
    <row r="59" spans="1:30" ht="15.95" hidden="1" customHeight="1" x14ac:dyDescent="0.25">
      <c r="C59" s="25">
        <v>19</v>
      </c>
      <c r="D59" s="17">
        <v>27</v>
      </c>
      <c r="E59" s="184">
        <v>19</v>
      </c>
      <c r="F59" s="184" t="str">
        <f t="shared" si="34"/>
        <v/>
      </c>
      <c r="G59" s="56" t="str">
        <f t="shared" si="30"/>
        <v/>
      </c>
      <c r="H59" s="56" t="str">
        <f t="shared" si="31"/>
        <v/>
      </c>
      <c r="I59" s="402" t="str">
        <f t="shared" si="35"/>
        <v/>
      </c>
      <c r="J59" s="404"/>
      <c r="K59" s="184">
        <v>27</v>
      </c>
      <c r="L59" s="184" t="str">
        <f t="shared" si="36"/>
        <v/>
      </c>
      <c r="M59" s="405" t="str">
        <f t="shared" si="32"/>
        <v/>
      </c>
      <c r="N59" s="406"/>
      <c r="O59" s="406"/>
      <c r="P59" s="407"/>
      <c r="Q59" s="408" t="str">
        <f t="shared" si="33"/>
        <v/>
      </c>
      <c r="R59" s="409"/>
      <c r="S59" s="409"/>
      <c r="T59" s="410"/>
      <c r="U59" s="402" t="str">
        <f t="shared" si="37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84">
        <v>20</v>
      </c>
      <c r="F60" s="184" t="str">
        <f t="shared" si="34"/>
        <v/>
      </c>
      <c r="G60" s="56" t="str">
        <f t="shared" si="30"/>
        <v/>
      </c>
      <c r="H60" s="56" t="str">
        <f t="shared" si="31"/>
        <v/>
      </c>
      <c r="I60" s="402" t="str">
        <f t="shared" si="35"/>
        <v/>
      </c>
      <c r="J60" s="404"/>
      <c r="K60" s="184">
        <v>28</v>
      </c>
      <c r="L60" s="184" t="str">
        <f t="shared" si="36"/>
        <v/>
      </c>
      <c r="M60" s="405" t="str">
        <f t="shared" si="32"/>
        <v/>
      </c>
      <c r="N60" s="406"/>
      <c r="O60" s="406"/>
      <c r="P60" s="407"/>
      <c r="Q60" s="408" t="str">
        <f t="shared" si="33"/>
        <v/>
      </c>
      <c r="R60" s="409"/>
      <c r="S60" s="409"/>
      <c r="T60" s="410"/>
      <c r="U60" s="402" t="str">
        <f t="shared" si="37"/>
        <v/>
      </c>
      <c r="V60" s="404"/>
      <c r="W60" s="41"/>
      <c r="X60" s="42"/>
      <c r="Y60" s="42"/>
      <c r="Z60" s="20"/>
      <c r="AA60" s="189"/>
      <c r="AB60" s="189"/>
      <c r="AC60" s="71"/>
    </row>
    <row r="61" spans="1:30" ht="15.95" hidden="1" customHeight="1" x14ac:dyDescent="0.25">
      <c r="C61" s="25">
        <v>21</v>
      </c>
      <c r="D61" s="17">
        <v>29</v>
      </c>
      <c r="E61" s="184">
        <v>21</v>
      </c>
      <c r="F61" s="184" t="str">
        <f t="shared" si="34"/>
        <v/>
      </c>
      <c r="G61" s="56" t="str">
        <f t="shared" si="30"/>
        <v/>
      </c>
      <c r="H61" s="56" t="str">
        <f t="shared" si="31"/>
        <v/>
      </c>
      <c r="I61" s="402" t="str">
        <f t="shared" si="35"/>
        <v/>
      </c>
      <c r="J61" s="404"/>
      <c r="K61" s="184">
        <v>29</v>
      </c>
      <c r="L61" s="184" t="str">
        <f t="shared" si="36"/>
        <v/>
      </c>
      <c r="M61" s="405" t="str">
        <f t="shared" si="32"/>
        <v/>
      </c>
      <c r="N61" s="406"/>
      <c r="O61" s="406"/>
      <c r="P61" s="407"/>
      <c r="Q61" s="408" t="str">
        <f t="shared" si="33"/>
        <v/>
      </c>
      <c r="R61" s="409"/>
      <c r="S61" s="409"/>
      <c r="T61" s="410"/>
      <c r="U61" s="402" t="str">
        <f t="shared" si="37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84">
        <v>22</v>
      </c>
      <c r="F62" s="184" t="str">
        <f t="shared" si="34"/>
        <v/>
      </c>
      <c r="G62" s="56" t="str">
        <f t="shared" si="30"/>
        <v/>
      </c>
      <c r="H62" s="56" t="str">
        <f t="shared" si="31"/>
        <v/>
      </c>
      <c r="I62" s="402" t="str">
        <f t="shared" si="35"/>
        <v/>
      </c>
      <c r="J62" s="404"/>
      <c r="K62" s="184">
        <v>30</v>
      </c>
      <c r="L62" s="184" t="str">
        <f t="shared" si="36"/>
        <v/>
      </c>
      <c r="M62" s="405" t="str">
        <f t="shared" si="32"/>
        <v/>
      </c>
      <c r="N62" s="406"/>
      <c r="O62" s="406"/>
      <c r="P62" s="407"/>
      <c r="Q62" s="408" t="str">
        <f t="shared" si="33"/>
        <v/>
      </c>
      <c r="R62" s="409"/>
      <c r="S62" s="409"/>
      <c r="T62" s="410"/>
      <c r="U62" s="402" t="str">
        <f t="shared" si="37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84">
        <v>23</v>
      </c>
      <c r="F63" s="184" t="str">
        <f t="shared" si="34"/>
        <v/>
      </c>
      <c r="G63" s="56" t="str">
        <f t="shared" si="30"/>
        <v/>
      </c>
      <c r="H63" s="56" t="str">
        <f t="shared" si="31"/>
        <v/>
      </c>
      <c r="I63" s="402" t="str">
        <f t="shared" si="35"/>
        <v/>
      </c>
      <c r="J63" s="404"/>
      <c r="K63" s="184">
        <v>31</v>
      </c>
      <c r="L63" s="184" t="str">
        <f t="shared" si="36"/>
        <v/>
      </c>
      <c r="M63" s="405" t="str">
        <f t="shared" si="32"/>
        <v/>
      </c>
      <c r="N63" s="406"/>
      <c r="O63" s="406"/>
      <c r="P63" s="407"/>
      <c r="Q63" s="408" t="str">
        <f t="shared" si="33"/>
        <v/>
      </c>
      <c r="R63" s="409"/>
      <c r="S63" s="409"/>
      <c r="T63" s="410"/>
      <c r="U63" s="402" t="str">
        <f t="shared" si="37"/>
        <v/>
      </c>
      <c r="V63" s="404"/>
      <c r="W63" s="41"/>
      <c r="X63" s="42"/>
      <c r="Y63" s="42"/>
      <c r="Z63" s="20"/>
      <c r="AA63" s="189"/>
      <c r="AB63" s="189"/>
      <c r="AC63" s="71"/>
    </row>
    <row r="64" spans="1:30" ht="15.95" hidden="1" customHeight="1" x14ac:dyDescent="0.25">
      <c r="C64" s="25">
        <v>24</v>
      </c>
      <c r="D64" s="17">
        <v>32</v>
      </c>
      <c r="E64" s="184">
        <v>24</v>
      </c>
      <c r="F64" s="184" t="str">
        <f t="shared" si="34"/>
        <v/>
      </c>
      <c r="G64" s="56" t="str">
        <f t="shared" si="30"/>
        <v/>
      </c>
      <c r="H64" s="56" t="str">
        <f t="shared" si="31"/>
        <v/>
      </c>
      <c r="I64" s="402" t="str">
        <f t="shared" si="35"/>
        <v/>
      </c>
      <c r="J64" s="404"/>
      <c r="K64" s="184">
        <v>32</v>
      </c>
      <c r="L64" s="184" t="str">
        <f t="shared" si="36"/>
        <v/>
      </c>
      <c r="M64" s="405" t="str">
        <f t="shared" si="32"/>
        <v/>
      </c>
      <c r="N64" s="406"/>
      <c r="O64" s="406"/>
      <c r="P64" s="407"/>
      <c r="Q64" s="408" t="str">
        <f t="shared" si="33"/>
        <v/>
      </c>
      <c r="R64" s="409"/>
      <c r="S64" s="409"/>
      <c r="T64" s="410"/>
      <c r="U64" s="402" t="str">
        <f t="shared" si="37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8">L68</f>
        <v>1</v>
      </c>
      <c r="F68" s="47">
        <f t="shared" ref="F68:H83" si="39">F6</f>
        <v>256</v>
      </c>
      <c r="G68" s="48" t="str">
        <f t="shared" si="39"/>
        <v>Thomas WALLEY</v>
      </c>
      <c r="H68" s="48" t="str">
        <f t="shared" si="39"/>
        <v>Wrexham AAC</v>
      </c>
      <c r="I68" s="47">
        <f>O6</f>
        <v>14.04</v>
      </c>
      <c r="J68" s="47">
        <f>IF(OR(I68=0,I68=""),"",RANK(I68,$I$68:$I$99))</f>
        <v>1</v>
      </c>
      <c r="K68" s="47">
        <f t="shared" ref="K68:K83" si="40">X6</f>
        <v>14.04</v>
      </c>
      <c r="L68" s="47">
        <f t="shared" ref="L68:L99" si="41">IF(OR(K68=0,K68=""),"",RANK(K68,$K$68:$K$99))</f>
        <v>1</v>
      </c>
      <c r="M68" s="47">
        <f t="shared" ref="M68:M99" si="42">F68</f>
        <v>256</v>
      </c>
      <c r="N68" s="47">
        <f t="shared" ref="N68:N99" si="43">K68</f>
        <v>14.04</v>
      </c>
    </row>
    <row r="69" spans="3:14" hidden="1" x14ac:dyDescent="0.25">
      <c r="C69" s="22"/>
      <c r="D69" s="22"/>
      <c r="E69" s="47">
        <f t="shared" si="38"/>
        <v>2</v>
      </c>
      <c r="F69" s="47">
        <f t="shared" si="39"/>
        <v>257</v>
      </c>
      <c r="G69" s="48" t="str">
        <f t="shared" si="39"/>
        <v>Joseph GILKES</v>
      </c>
      <c r="H69" s="48" t="str">
        <f t="shared" si="39"/>
        <v>Coventry Godiva</v>
      </c>
      <c r="I69" s="47">
        <f t="shared" ref="I69:I83" si="44">O7</f>
        <v>13.77</v>
      </c>
      <c r="J69" s="47">
        <f t="shared" ref="J69:J99" si="45">IF(OR(I69=0,I69=""),"",RANK(I69,$I$68:$I$99))</f>
        <v>2</v>
      </c>
      <c r="K69" s="47">
        <f t="shared" si="40"/>
        <v>13.87</v>
      </c>
      <c r="L69" s="47">
        <f t="shared" si="41"/>
        <v>2</v>
      </c>
      <c r="M69" s="47">
        <f t="shared" si="42"/>
        <v>257</v>
      </c>
      <c r="N69" s="47">
        <f t="shared" si="43"/>
        <v>13.87</v>
      </c>
    </row>
    <row r="70" spans="3:14" hidden="1" x14ac:dyDescent="0.25">
      <c r="C70" s="22"/>
      <c r="D70" s="22"/>
      <c r="E70" s="47" t="str">
        <f t="shared" si="38"/>
        <v/>
      </c>
      <c r="F70" s="47">
        <f t="shared" si="39"/>
        <v>0</v>
      </c>
      <c r="G70" s="48" t="str">
        <f t="shared" si="39"/>
        <v/>
      </c>
      <c r="H70" s="48" t="str">
        <f t="shared" si="39"/>
        <v/>
      </c>
      <c r="I70" s="47">
        <f t="shared" si="44"/>
        <v>0</v>
      </c>
      <c r="J70" s="47" t="str">
        <f t="shared" si="45"/>
        <v/>
      </c>
      <c r="K70" s="47">
        <f t="shared" si="40"/>
        <v>0</v>
      </c>
      <c r="L70" s="47" t="str">
        <f t="shared" si="41"/>
        <v/>
      </c>
      <c r="M70" s="47">
        <f t="shared" si="42"/>
        <v>0</v>
      </c>
      <c r="N70" s="47">
        <f t="shared" si="43"/>
        <v>0</v>
      </c>
    </row>
    <row r="71" spans="3:14" hidden="1" x14ac:dyDescent="0.25">
      <c r="C71" s="22"/>
      <c r="D71" s="22"/>
      <c r="E71" s="47" t="str">
        <f t="shared" si="38"/>
        <v/>
      </c>
      <c r="F71" s="47">
        <f t="shared" si="39"/>
        <v>0</v>
      </c>
      <c r="G71" s="48" t="str">
        <f t="shared" si="39"/>
        <v/>
      </c>
      <c r="H71" s="48" t="str">
        <f t="shared" si="39"/>
        <v/>
      </c>
      <c r="I71" s="47">
        <f t="shared" si="44"/>
        <v>0</v>
      </c>
      <c r="J71" s="47" t="str">
        <f t="shared" si="45"/>
        <v/>
      </c>
      <c r="K71" s="47">
        <f t="shared" si="40"/>
        <v>0</v>
      </c>
      <c r="L71" s="47" t="str">
        <f t="shared" si="41"/>
        <v/>
      </c>
      <c r="M71" s="47">
        <f t="shared" si="42"/>
        <v>0</v>
      </c>
      <c r="N71" s="47">
        <f t="shared" si="43"/>
        <v>0</v>
      </c>
    </row>
    <row r="72" spans="3:14" hidden="1" x14ac:dyDescent="0.25">
      <c r="C72" s="22"/>
      <c r="D72" s="22"/>
      <c r="E72" s="47" t="str">
        <f t="shared" si="38"/>
        <v/>
      </c>
      <c r="F72" s="47">
        <f t="shared" si="39"/>
        <v>0</v>
      </c>
      <c r="G72" s="48" t="str">
        <f t="shared" si="39"/>
        <v/>
      </c>
      <c r="H72" s="48" t="str">
        <f t="shared" si="39"/>
        <v/>
      </c>
      <c r="I72" s="47">
        <f t="shared" si="44"/>
        <v>0</v>
      </c>
      <c r="J72" s="47" t="str">
        <f t="shared" si="45"/>
        <v/>
      </c>
      <c r="K72" s="47">
        <f t="shared" si="40"/>
        <v>0</v>
      </c>
      <c r="L72" s="47" t="str">
        <f t="shared" si="41"/>
        <v/>
      </c>
      <c r="M72" s="47">
        <f t="shared" si="42"/>
        <v>0</v>
      </c>
      <c r="N72" s="47">
        <f t="shared" si="43"/>
        <v>0</v>
      </c>
    </row>
    <row r="73" spans="3:14" hidden="1" x14ac:dyDescent="0.25">
      <c r="C73" s="22"/>
      <c r="D73" s="22"/>
      <c r="E73" s="47" t="str">
        <f t="shared" si="38"/>
        <v/>
      </c>
      <c r="F73" s="47">
        <f t="shared" si="39"/>
        <v>0</v>
      </c>
      <c r="G73" s="48" t="str">
        <f t="shared" si="39"/>
        <v/>
      </c>
      <c r="H73" s="48" t="str">
        <f t="shared" si="39"/>
        <v/>
      </c>
      <c r="I73" s="47">
        <f t="shared" si="44"/>
        <v>0</v>
      </c>
      <c r="J73" s="47" t="str">
        <f t="shared" si="45"/>
        <v/>
      </c>
      <c r="K73" s="47">
        <f t="shared" si="40"/>
        <v>0</v>
      </c>
      <c r="L73" s="47" t="str">
        <f t="shared" si="41"/>
        <v/>
      </c>
      <c r="M73" s="47">
        <f t="shared" si="42"/>
        <v>0</v>
      </c>
      <c r="N73" s="47">
        <f t="shared" si="43"/>
        <v>0</v>
      </c>
    </row>
    <row r="74" spans="3:14" hidden="1" x14ac:dyDescent="0.25">
      <c r="C74" s="22"/>
      <c r="D74" s="22"/>
      <c r="E74" s="47" t="str">
        <f t="shared" si="38"/>
        <v/>
      </c>
      <c r="F74" s="47">
        <f t="shared" si="39"/>
        <v>0</v>
      </c>
      <c r="G74" s="48" t="str">
        <f t="shared" si="39"/>
        <v/>
      </c>
      <c r="H74" s="48" t="str">
        <f t="shared" si="39"/>
        <v/>
      </c>
      <c r="I74" s="47">
        <f t="shared" si="44"/>
        <v>0</v>
      </c>
      <c r="J74" s="47" t="str">
        <f t="shared" si="45"/>
        <v/>
      </c>
      <c r="K74" s="47">
        <f t="shared" si="40"/>
        <v>0</v>
      </c>
      <c r="L74" s="47" t="str">
        <f t="shared" si="41"/>
        <v/>
      </c>
      <c r="M74" s="47">
        <f t="shared" si="42"/>
        <v>0</v>
      </c>
      <c r="N74" s="47">
        <f t="shared" si="43"/>
        <v>0</v>
      </c>
    </row>
    <row r="75" spans="3:14" hidden="1" x14ac:dyDescent="0.25">
      <c r="C75" s="22"/>
      <c r="D75" s="22"/>
      <c r="E75" s="47" t="str">
        <f t="shared" si="38"/>
        <v/>
      </c>
      <c r="F75" s="47">
        <f t="shared" si="39"/>
        <v>0</v>
      </c>
      <c r="G75" s="48" t="str">
        <f t="shared" si="39"/>
        <v/>
      </c>
      <c r="H75" s="48" t="str">
        <f t="shared" si="39"/>
        <v/>
      </c>
      <c r="I75" s="47">
        <f t="shared" si="44"/>
        <v>0</v>
      </c>
      <c r="J75" s="47" t="str">
        <f t="shared" si="45"/>
        <v/>
      </c>
      <c r="K75" s="47">
        <f t="shared" si="40"/>
        <v>0</v>
      </c>
      <c r="L75" s="47" t="str">
        <f t="shared" si="41"/>
        <v/>
      </c>
      <c r="M75" s="47">
        <f t="shared" si="42"/>
        <v>0</v>
      </c>
      <c r="N75" s="47">
        <f t="shared" si="43"/>
        <v>0</v>
      </c>
    </row>
    <row r="76" spans="3:14" hidden="1" x14ac:dyDescent="0.25">
      <c r="C76" s="22"/>
      <c r="D76" s="22"/>
      <c r="E76" s="47" t="str">
        <f t="shared" si="38"/>
        <v/>
      </c>
      <c r="F76" s="47">
        <f t="shared" si="39"/>
        <v>0</v>
      </c>
      <c r="G76" s="48" t="str">
        <f t="shared" si="39"/>
        <v/>
      </c>
      <c r="H76" s="48" t="str">
        <f t="shared" si="39"/>
        <v/>
      </c>
      <c r="I76" s="47">
        <f t="shared" si="44"/>
        <v>0</v>
      </c>
      <c r="J76" s="47" t="str">
        <f t="shared" si="45"/>
        <v/>
      </c>
      <c r="K76" s="47">
        <f t="shared" si="40"/>
        <v>0</v>
      </c>
      <c r="L76" s="47" t="str">
        <f t="shared" si="41"/>
        <v/>
      </c>
      <c r="M76" s="47">
        <f t="shared" si="42"/>
        <v>0</v>
      </c>
      <c r="N76" s="47">
        <f t="shared" si="43"/>
        <v>0</v>
      </c>
    </row>
    <row r="77" spans="3:14" hidden="1" x14ac:dyDescent="0.25">
      <c r="C77" s="22"/>
      <c r="D77" s="22"/>
      <c r="E77" s="47" t="str">
        <f t="shared" si="38"/>
        <v/>
      </c>
      <c r="F77" s="47">
        <f t="shared" si="39"/>
        <v>0</v>
      </c>
      <c r="G77" s="48" t="str">
        <f t="shared" si="39"/>
        <v/>
      </c>
      <c r="H77" s="48" t="str">
        <f t="shared" si="39"/>
        <v/>
      </c>
      <c r="I77" s="47">
        <f t="shared" si="44"/>
        <v>0</v>
      </c>
      <c r="J77" s="47" t="str">
        <f t="shared" si="45"/>
        <v/>
      </c>
      <c r="K77" s="47">
        <f t="shared" si="40"/>
        <v>0</v>
      </c>
      <c r="L77" s="47" t="str">
        <f t="shared" si="41"/>
        <v/>
      </c>
      <c r="M77" s="47">
        <f t="shared" si="42"/>
        <v>0</v>
      </c>
      <c r="N77" s="47">
        <f t="shared" si="43"/>
        <v>0</v>
      </c>
    </row>
    <row r="78" spans="3:14" hidden="1" x14ac:dyDescent="0.25">
      <c r="C78" s="22"/>
      <c r="D78" s="22"/>
      <c r="E78" s="47" t="str">
        <f t="shared" si="38"/>
        <v/>
      </c>
      <c r="F78" s="47">
        <f t="shared" si="39"/>
        <v>0</v>
      </c>
      <c r="G78" s="48" t="str">
        <f t="shared" si="39"/>
        <v/>
      </c>
      <c r="H78" s="48" t="str">
        <f t="shared" si="39"/>
        <v/>
      </c>
      <c r="I78" s="47">
        <f t="shared" si="44"/>
        <v>0</v>
      </c>
      <c r="J78" s="47" t="str">
        <f t="shared" si="45"/>
        <v/>
      </c>
      <c r="K78" s="47">
        <f t="shared" si="40"/>
        <v>0</v>
      </c>
      <c r="L78" s="47" t="str">
        <f t="shared" si="41"/>
        <v/>
      </c>
      <c r="M78" s="47">
        <f t="shared" si="42"/>
        <v>0</v>
      </c>
      <c r="N78" s="47">
        <f t="shared" si="43"/>
        <v>0</v>
      </c>
    </row>
    <row r="79" spans="3:14" hidden="1" x14ac:dyDescent="0.25">
      <c r="C79" s="22"/>
      <c r="D79" s="22"/>
      <c r="E79" s="47" t="str">
        <f t="shared" si="38"/>
        <v/>
      </c>
      <c r="F79" s="47">
        <f t="shared" si="39"/>
        <v>0</v>
      </c>
      <c r="G79" s="48" t="str">
        <f t="shared" si="39"/>
        <v/>
      </c>
      <c r="H79" s="48" t="str">
        <f t="shared" si="39"/>
        <v/>
      </c>
      <c r="I79" s="47">
        <f t="shared" si="44"/>
        <v>0</v>
      </c>
      <c r="J79" s="47" t="str">
        <f t="shared" si="45"/>
        <v/>
      </c>
      <c r="K79" s="47">
        <f t="shared" si="40"/>
        <v>0</v>
      </c>
      <c r="L79" s="47" t="str">
        <f t="shared" si="41"/>
        <v/>
      </c>
      <c r="M79" s="47">
        <f t="shared" si="42"/>
        <v>0</v>
      </c>
      <c r="N79" s="47">
        <f t="shared" si="43"/>
        <v>0</v>
      </c>
    </row>
    <row r="80" spans="3:14" hidden="1" x14ac:dyDescent="0.25">
      <c r="C80" s="22"/>
      <c r="D80" s="22"/>
      <c r="E80" s="47" t="str">
        <f t="shared" si="38"/>
        <v/>
      </c>
      <c r="F80" s="47">
        <f t="shared" si="39"/>
        <v>0</v>
      </c>
      <c r="G80" s="48" t="str">
        <f t="shared" si="39"/>
        <v/>
      </c>
      <c r="H80" s="48" t="str">
        <f t="shared" si="39"/>
        <v/>
      </c>
      <c r="I80" s="47">
        <f t="shared" si="44"/>
        <v>0</v>
      </c>
      <c r="J80" s="47" t="str">
        <f t="shared" si="45"/>
        <v/>
      </c>
      <c r="K80" s="47">
        <f t="shared" si="40"/>
        <v>0</v>
      </c>
      <c r="L80" s="47" t="str">
        <f t="shared" si="41"/>
        <v/>
      </c>
      <c r="M80" s="47">
        <f t="shared" si="42"/>
        <v>0</v>
      </c>
      <c r="N80" s="47">
        <f t="shared" si="43"/>
        <v>0</v>
      </c>
    </row>
    <row r="81" spans="5:45" s="22" customFormat="1" hidden="1" x14ac:dyDescent="0.25">
      <c r="E81" s="47" t="str">
        <f t="shared" si="38"/>
        <v/>
      </c>
      <c r="F81" s="47">
        <f t="shared" si="39"/>
        <v>0</v>
      </c>
      <c r="G81" s="48" t="str">
        <f t="shared" si="39"/>
        <v/>
      </c>
      <c r="H81" s="48" t="str">
        <f t="shared" si="39"/>
        <v/>
      </c>
      <c r="I81" s="47">
        <f t="shared" si="44"/>
        <v>0</v>
      </c>
      <c r="J81" s="47" t="str">
        <f t="shared" si="45"/>
        <v/>
      </c>
      <c r="K81" s="47">
        <f t="shared" si="40"/>
        <v>0</v>
      </c>
      <c r="L81" s="47" t="str">
        <f t="shared" si="41"/>
        <v/>
      </c>
      <c r="M81" s="47">
        <f t="shared" si="42"/>
        <v>0</v>
      </c>
      <c r="N81" s="47">
        <f t="shared" si="43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8"/>
        <v/>
      </c>
      <c r="F82" s="47">
        <f t="shared" si="39"/>
        <v>0</v>
      </c>
      <c r="G82" s="48" t="str">
        <f t="shared" si="39"/>
        <v/>
      </c>
      <c r="H82" s="48" t="str">
        <f t="shared" si="39"/>
        <v/>
      </c>
      <c r="I82" s="47">
        <f t="shared" si="44"/>
        <v>0</v>
      </c>
      <c r="J82" s="47" t="str">
        <f t="shared" si="45"/>
        <v/>
      </c>
      <c r="K82" s="47">
        <f t="shared" si="40"/>
        <v>0</v>
      </c>
      <c r="L82" s="47" t="str">
        <f t="shared" si="41"/>
        <v/>
      </c>
      <c r="M82" s="47">
        <f t="shared" si="42"/>
        <v>0</v>
      </c>
      <c r="N82" s="47">
        <f t="shared" si="43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8"/>
        <v/>
      </c>
      <c r="F83" s="47">
        <f t="shared" si="39"/>
        <v>0</v>
      </c>
      <c r="G83" s="48" t="str">
        <f t="shared" si="39"/>
        <v/>
      </c>
      <c r="H83" s="48" t="str">
        <f t="shared" si="39"/>
        <v/>
      </c>
      <c r="I83" s="47">
        <f t="shared" si="44"/>
        <v>0</v>
      </c>
      <c r="J83" s="47" t="str">
        <f t="shared" si="45"/>
        <v/>
      </c>
      <c r="K83" s="47">
        <f t="shared" si="40"/>
        <v>0</v>
      </c>
      <c r="L83" s="47" t="str">
        <f t="shared" si="41"/>
        <v/>
      </c>
      <c r="M83" s="47">
        <f t="shared" si="42"/>
        <v>0</v>
      </c>
      <c r="N83" s="47">
        <f t="shared" si="43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8"/>
        <v/>
      </c>
      <c r="F84" s="50">
        <f t="shared" ref="F84:H99" si="46">F38</f>
        <v>0</v>
      </c>
      <c r="G84" s="49" t="str">
        <f t="shared" si="46"/>
        <v/>
      </c>
      <c r="H84" s="49" t="str">
        <f t="shared" si="46"/>
        <v/>
      </c>
      <c r="I84" s="50">
        <f>O38</f>
        <v>0</v>
      </c>
      <c r="J84" s="50" t="str">
        <f t="shared" si="45"/>
        <v/>
      </c>
      <c r="K84" s="50">
        <f>X38</f>
        <v>0</v>
      </c>
      <c r="L84" s="50" t="str">
        <f t="shared" si="41"/>
        <v/>
      </c>
      <c r="M84" s="50">
        <f t="shared" si="42"/>
        <v>0</v>
      </c>
      <c r="N84" s="50">
        <f t="shared" si="43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8"/>
        <v/>
      </c>
      <c r="F85" s="50">
        <f t="shared" si="46"/>
        <v>0</v>
      </c>
      <c r="G85" s="49" t="str">
        <f t="shared" si="46"/>
        <v/>
      </c>
      <c r="H85" s="49" t="str">
        <f t="shared" si="46"/>
        <v/>
      </c>
      <c r="I85" s="50">
        <f t="shared" ref="I85:I99" si="47">O39</f>
        <v>0</v>
      </c>
      <c r="J85" s="50" t="str">
        <f t="shared" si="45"/>
        <v/>
      </c>
      <c r="K85" s="50">
        <f t="shared" ref="K85:K99" si="48">X39</f>
        <v>0</v>
      </c>
      <c r="L85" s="50" t="str">
        <f t="shared" si="41"/>
        <v/>
      </c>
      <c r="M85" s="50">
        <f t="shared" si="42"/>
        <v>0</v>
      </c>
      <c r="N85" s="50">
        <f t="shared" si="43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8"/>
        <v/>
      </c>
      <c r="F86" s="50">
        <f t="shared" si="46"/>
        <v>0</v>
      </c>
      <c r="G86" s="49" t="str">
        <f t="shared" si="46"/>
        <v/>
      </c>
      <c r="H86" s="49" t="str">
        <f t="shared" si="46"/>
        <v/>
      </c>
      <c r="I86" s="50">
        <f t="shared" si="47"/>
        <v>0</v>
      </c>
      <c r="J86" s="50" t="str">
        <f t="shared" si="45"/>
        <v/>
      </c>
      <c r="K86" s="50">
        <f t="shared" si="48"/>
        <v>0</v>
      </c>
      <c r="L86" s="50" t="str">
        <f t="shared" si="41"/>
        <v/>
      </c>
      <c r="M86" s="50">
        <f t="shared" si="42"/>
        <v>0</v>
      </c>
      <c r="N86" s="50">
        <f t="shared" si="43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8"/>
        <v/>
      </c>
      <c r="F87" s="50">
        <f t="shared" si="46"/>
        <v>0</v>
      </c>
      <c r="G87" s="49" t="str">
        <f t="shared" si="46"/>
        <v/>
      </c>
      <c r="H87" s="49" t="str">
        <f t="shared" si="46"/>
        <v/>
      </c>
      <c r="I87" s="50">
        <f t="shared" si="47"/>
        <v>0</v>
      </c>
      <c r="J87" s="50" t="str">
        <f t="shared" si="45"/>
        <v/>
      </c>
      <c r="K87" s="50">
        <f t="shared" si="48"/>
        <v>0</v>
      </c>
      <c r="L87" s="50" t="str">
        <f t="shared" si="41"/>
        <v/>
      </c>
      <c r="M87" s="50">
        <f t="shared" si="42"/>
        <v>0</v>
      </c>
      <c r="N87" s="50">
        <f t="shared" si="43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8"/>
        <v/>
      </c>
      <c r="F88" s="50">
        <f t="shared" si="46"/>
        <v>0</v>
      </c>
      <c r="G88" s="49" t="str">
        <f t="shared" si="46"/>
        <v/>
      </c>
      <c r="H88" s="49" t="str">
        <f t="shared" si="46"/>
        <v/>
      </c>
      <c r="I88" s="50">
        <f t="shared" si="47"/>
        <v>0</v>
      </c>
      <c r="J88" s="50" t="str">
        <f t="shared" si="45"/>
        <v/>
      </c>
      <c r="K88" s="50">
        <f t="shared" si="48"/>
        <v>0</v>
      </c>
      <c r="L88" s="50" t="str">
        <f t="shared" si="41"/>
        <v/>
      </c>
      <c r="M88" s="50">
        <f t="shared" si="42"/>
        <v>0</v>
      </c>
      <c r="N88" s="50">
        <f t="shared" si="43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8"/>
        <v/>
      </c>
      <c r="F89" s="50">
        <f t="shared" si="46"/>
        <v>0</v>
      </c>
      <c r="G89" s="49" t="str">
        <f t="shared" si="46"/>
        <v/>
      </c>
      <c r="H89" s="49" t="str">
        <f t="shared" si="46"/>
        <v/>
      </c>
      <c r="I89" s="50">
        <f t="shared" si="47"/>
        <v>0</v>
      </c>
      <c r="J89" s="50" t="str">
        <f t="shared" si="45"/>
        <v/>
      </c>
      <c r="K89" s="50">
        <f t="shared" si="48"/>
        <v>0</v>
      </c>
      <c r="L89" s="50" t="str">
        <f t="shared" si="41"/>
        <v/>
      </c>
      <c r="M89" s="50">
        <f t="shared" si="42"/>
        <v>0</v>
      </c>
      <c r="N89" s="50">
        <f t="shared" si="43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8"/>
        <v/>
      </c>
      <c r="F90" s="50">
        <f t="shared" si="46"/>
        <v>0</v>
      </c>
      <c r="G90" s="49" t="str">
        <f t="shared" si="46"/>
        <v/>
      </c>
      <c r="H90" s="49" t="str">
        <f t="shared" si="46"/>
        <v/>
      </c>
      <c r="I90" s="50">
        <f t="shared" si="47"/>
        <v>0</v>
      </c>
      <c r="J90" s="50" t="str">
        <f t="shared" si="45"/>
        <v/>
      </c>
      <c r="K90" s="50">
        <f t="shared" si="48"/>
        <v>0</v>
      </c>
      <c r="L90" s="50" t="str">
        <f t="shared" si="41"/>
        <v/>
      </c>
      <c r="M90" s="50">
        <f t="shared" si="42"/>
        <v>0</v>
      </c>
      <c r="N90" s="50">
        <f t="shared" si="43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8"/>
        <v/>
      </c>
      <c r="F91" s="50" t="str">
        <f t="shared" si="46"/>
        <v/>
      </c>
      <c r="G91" s="49" t="str">
        <f t="shared" si="46"/>
        <v/>
      </c>
      <c r="H91" s="49" t="str">
        <f t="shared" si="46"/>
        <v/>
      </c>
      <c r="I91" s="50">
        <f t="shared" si="47"/>
        <v>0</v>
      </c>
      <c r="J91" s="50" t="str">
        <f t="shared" si="45"/>
        <v/>
      </c>
      <c r="K91" s="50">
        <f t="shared" si="48"/>
        <v>0</v>
      </c>
      <c r="L91" s="50" t="str">
        <f t="shared" si="41"/>
        <v/>
      </c>
      <c r="M91" s="50" t="str">
        <f t="shared" si="42"/>
        <v/>
      </c>
      <c r="N91" s="50">
        <f t="shared" si="43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8"/>
        <v/>
      </c>
      <c r="F92" s="50" t="str">
        <f t="shared" si="46"/>
        <v/>
      </c>
      <c r="G92" s="49" t="str">
        <f t="shared" si="46"/>
        <v/>
      </c>
      <c r="H92" s="49" t="str">
        <f t="shared" si="46"/>
        <v/>
      </c>
      <c r="I92" s="50">
        <f t="shared" si="47"/>
        <v>0</v>
      </c>
      <c r="J92" s="50" t="str">
        <f t="shared" si="45"/>
        <v/>
      </c>
      <c r="K92" s="50">
        <f t="shared" si="48"/>
        <v>0</v>
      </c>
      <c r="L92" s="50" t="str">
        <f t="shared" si="41"/>
        <v/>
      </c>
      <c r="M92" s="50" t="str">
        <f t="shared" si="42"/>
        <v/>
      </c>
      <c r="N92" s="50">
        <f t="shared" si="43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8"/>
        <v/>
      </c>
      <c r="F93" s="50" t="str">
        <f t="shared" si="46"/>
        <v/>
      </c>
      <c r="G93" s="49" t="str">
        <f t="shared" si="46"/>
        <v/>
      </c>
      <c r="H93" s="49" t="str">
        <f t="shared" si="46"/>
        <v/>
      </c>
      <c r="I93" s="50">
        <f t="shared" si="47"/>
        <v>0</v>
      </c>
      <c r="J93" s="50" t="str">
        <f t="shared" si="45"/>
        <v/>
      </c>
      <c r="K93" s="50">
        <f t="shared" si="48"/>
        <v>0</v>
      </c>
      <c r="L93" s="50" t="str">
        <f t="shared" si="41"/>
        <v/>
      </c>
      <c r="M93" s="50" t="str">
        <f t="shared" si="42"/>
        <v/>
      </c>
      <c r="N93" s="50">
        <f t="shared" si="43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8"/>
        <v/>
      </c>
      <c r="F94" s="50" t="str">
        <f t="shared" si="46"/>
        <v/>
      </c>
      <c r="G94" s="49" t="str">
        <f t="shared" si="46"/>
        <v/>
      </c>
      <c r="H94" s="49" t="str">
        <f t="shared" si="46"/>
        <v/>
      </c>
      <c r="I94" s="50">
        <f t="shared" si="47"/>
        <v>0</v>
      </c>
      <c r="J94" s="50" t="str">
        <f t="shared" si="45"/>
        <v/>
      </c>
      <c r="K94" s="50">
        <f t="shared" si="48"/>
        <v>0</v>
      </c>
      <c r="L94" s="50" t="str">
        <f t="shared" si="41"/>
        <v/>
      </c>
      <c r="M94" s="50" t="str">
        <f t="shared" si="42"/>
        <v/>
      </c>
      <c r="N94" s="50">
        <f t="shared" si="43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8"/>
        <v/>
      </c>
      <c r="F95" s="50" t="str">
        <f t="shared" si="46"/>
        <v/>
      </c>
      <c r="G95" s="49" t="str">
        <f t="shared" si="46"/>
        <v/>
      </c>
      <c r="H95" s="49" t="str">
        <f t="shared" si="46"/>
        <v/>
      </c>
      <c r="I95" s="50">
        <f t="shared" si="47"/>
        <v>0</v>
      </c>
      <c r="J95" s="50" t="str">
        <f t="shared" si="45"/>
        <v/>
      </c>
      <c r="K95" s="50">
        <f t="shared" si="48"/>
        <v>0</v>
      </c>
      <c r="L95" s="50" t="str">
        <f t="shared" si="41"/>
        <v/>
      </c>
      <c r="M95" s="50" t="str">
        <f t="shared" si="42"/>
        <v/>
      </c>
      <c r="N95" s="50">
        <f t="shared" si="43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8"/>
        <v/>
      </c>
      <c r="F96" s="50" t="str">
        <f t="shared" si="46"/>
        <v/>
      </c>
      <c r="G96" s="49" t="str">
        <f t="shared" si="46"/>
        <v/>
      </c>
      <c r="H96" s="49" t="str">
        <f t="shared" si="46"/>
        <v/>
      </c>
      <c r="I96" s="50">
        <f t="shared" si="47"/>
        <v>0</v>
      </c>
      <c r="J96" s="50" t="str">
        <f t="shared" si="45"/>
        <v/>
      </c>
      <c r="K96" s="50">
        <f t="shared" si="48"/>
        <v>0</v>
      </c>
      <c r="L96" s="50" t="str">
        <f t="shared" si="41"/>
        <v/>
      </c>
      <c r="M96" s="50" t="str">
        <f t="shared" si="42"/>
        <v/>
      </c>
      <c r="N96" s="50">
        <f t="shared" si="43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8"/>
        <v/>
      </c>
      <c r="F97" s="50" t="str">
        <f t="shared" si="46"/>
        <v/>
      </c>
      <c r="G97" s="49" t="str">
        <f t="shared" si="46"/>
        <v/>
      </c>
      <c r="H97" s="49" t="str">
        <f t="shared" si="46"/>
        <v/>
      </c>
      <c r="I97" s="50">
        <f t="shared" si="47"/>
        <v>0</v>
      </c>
      <c r="J97" s="50" t="str">
        <f t="shared" si="45"/>
        <v/>
      </c>
      <c r="K97" s="50">
        <f t="shared" si="48"/>
        <v>0</v>
      </c>
      <c r="L97" s="50" t="str">
        <f t="shared" si="41"/>
        <v/>
      </c>
      <c r="M97" s="50" t="str">
        <f t="shared" si="42"/>
        <v/>
      </c>
      <c r="N97" s="50">
        <f t="shared" si="43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8"/>
        <v/>
      </c>
      <c r="F98" s="50" t="str">
        <f t="shared" si="46"/>
        <v/>
      </c>
      <c r="G98" s="49" t="str">
        <f t="shared" si="46"/>
        <v/>
      </c>
      <c r="H98" s="49" t="str">
        <f t="shared" si="46"/>
        <v/>
      </c>
      <c r="I98" s="50">
        <f t="shared" si="47"/>
        <v>0</v>
      </c>
      <c r="J98" s="50" t="str">
        <f t="shared" si="45"/>
        <v/>
      </c>
      <c r="K98" s="50">
        <f t="shared" si="48"/>
        <v>0</v>
      </c>
      <c r="L98" s="50" t="str">
        <f t="shared" si="41"/>
        <v/>
      </c>
      <c r="M98" s="50" t="str">
        <f t="shared" si="42"/>
        <v/>
      </c>
      <c r="N98" s="50">
        <f t="shared" si="43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8"/>
        <v/>
      </c>
      <c r="F99" s="50" t="str">
        <f t="shared" si="46"/>
        <v/>
      </c>
      <c r="G99" s="49" t="str">
        <f t="shared" si="46"/>
        <v/>
      </c>
      <c r="H99" s="49" t="str">
        <f t="shared" si="46"/>
        <v/>
      </c>
      <c r="I99" s="50">
        <f t="shared" si="47"/>
        <v>0</v>
      </c>
      <c r="J99" s="50" t="str">
        <f t="shared" si="45"/>
        <v/>
      </c>
      <c r="K99" s="50">
        <f t="shared" si="48"/>
        <v>0</v>
      </c>
      <c r="L99" s="50" t="str">
        <f t="shared" si="41"/>
        <v/>
      </c>
      <c r="M99" s="50" t="str">
        <f t="shared" si="42"/>
        <v/>
      </c>
      <c r="N99" s="50">
        <f t="shared" si="43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310"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I25:J25"/>
    <mergeCell ref="M25:P25"/>
    <mergeCell ref="Q25:T25"/>
    <mergeCell ref="U25:V25"/>
    <mergeCell ref="I26:J26"/>
    <mergeCell ref="M26:P26"/>
    <mergeCell ref="Q26:T26"/>
    <mergeCell ref="U26:V26"/>
    <mergeCell ref="O21:P21"/>
    <mergeCell ref="X21:Y21"/>
    <mergeCell ref="E23:J23"/>
    <mergeCell ref="K23:V23"/>
    <mergeCell ref="W23:AC23"/>
    <mergeCell ref="I24:J24"/>
    <mergeCell ref="M24:P24"/>
    <mergeCell ref="Q24:T24"/>
    <mergeCell ref="U24:V24"/>
    <mergeCell ref="O18:P18"/>
    <mergeCell ref="X18:Y18"/>
    <mergeCell ref="O19:P19"/>
    <mergeCell ref="X19:Y19"/>
    <mergeCell ref="O20:P20"/>
    <mergeCell ref="X20:Y20"/>
    <mergeCell ref="O15:P15"/>
    <mergeCell ref="X15:Y15"/>
    <mergeCell ref="O16:P16"/>
    <mergeCell ref="X16:Y16"/>
    <mergeCell ref="O17:P17"/>
    <mergeCell ref="X17:Y17"/>
    <mergeCell ref="O12:P12"/>
    <mergeCell ref="X12:Y12"/>
    <mergeCell ref="O13:P13"/>
    <mergeCell ref="X13:Y13"/>
    <mergeCell ref="O14:P14"/>
    <mergeCell ref="X14:Y14"/>
    <mergeCell ref="O9:P9"/>
    <mergeCell ref="X9:Y9"/>
    <mergeCell ref="O10:P10"/>
    <mergeCell ref="X10:Y10"/>
    <mergeCell ref="O11:P11"/>
    <mergeCell ref="X11:Y11"/>
    <mergeCell ref="O6:P6"/>
    <mergeCell ref="X6:Y6"/>
    <mergeCell ref="O7:P7"/>
    <mergeCell ref="X7:Y7"/>
    <mergeCell ref="O8:P8"/>
    <mergeCell ref="X8:Y8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</mergeCells>
  <conditionalFormatting sqref="F5:F21">
    <cfRule type="duplicateValues" dxfId="17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8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  <pageSetUpPr fitToPage="1"/>
  </sheetPr>
  <dimension ref="A1:AS99"/>
  <sheetViews>
    <sheetView showZeros="0" view="pageBreakPreview" topLeftCell="E1" zoomScale="85" zoomScaleNormal="100" zoomScaleSheetLayoutView="85" workbookViewId="0">
      <pane ySplit="1" topLeftCell="A11" activePane="bottomLeft" state="frozenSplit"/>
      <selection activeCell="Y17" sqref="Y17:Z17"/>
      <selection pane="bottomLeft" activeCell="AI20" sqref="AI20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9" width="5.28515625" style="22" bestFit="1" customWidth="1"/>
    <col min="10" max="10" width="4.7109375" style="22" customWidth="1"/>
    <col min="11" max="11" width="5.28515625" style="22" bestFit="1" customWidth="1"/>
    <col min="12" max="12" width="4.7109375" style="22" customWidth="1"/>
    <col min="13" max="13" width="5.28515625" style="22" bestFit="1" customWidth="1"/>
    <col min="14" max="17" width="4.7109375" style="22" customWidth="1"/>
    <col min="18" max="18" width="5.28515625" style="22" bestFit="1" customWidth="1"/>
    <col min="19" max="19" width="4.7109375" style="22" customWidth="1"/>
    <col min="20" max="20" width="5.28515625" style="22" bestFit="1" customWidth="1"/>
    <col min="21" max="21" width="4.7109375" style="22" customWidth="1"/>
    <col min="22" max="22" width="5.28515625" style="22" bestFit="1" customWidth="1"/>
    <col min="23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5.28515625" style="70" bestFit="1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73</v>
      </c>
      <c r="H3" s="428"/>
      <c r="I3" s="426" t="s">
        <v>20</v>
      </c>
      <c r="J3" s="429"/>
      <c r="K3" s="427"/>
      <c r="L3" s="460">
        <v>13</v>
      </c>
      <c r="M3" s="461"/>
      <c r="N3" s="426" t="s">
        <v>21</v>
      </c>
      <c r="O3" s="429"/>
      <c r="P3" s="427"/>
      <c r="Q3" s="65" t="s">
        <v>250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85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156"/>
      <c r="F5" s="157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86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172">
        <v>241</v>
      </c>
      <c r="G6" s="54" t="str">
        <f t="shared" ref="G6:G21" si="0">IFERROR(VLOOKUP($F6,triple_j,2,FALSE)&amp;" "&amp;UPPER(VLOOKUP($F6,triple_j,3,FALSE)),"")</f>
        <v>Benjamin WILLIAMS</v>
      </c>
      <c r="H6" s="192" t="str">
        <f t="shared" ref="H6:H21" si="1">IFERROR(VLOOKUP($F6,triple_j,5,FALSE),"")</f>
        <v>Sale Harriers</v>
      </c>
      <c r="I6" s="141" t="s">
        <v>1005</v>
      </c>
      <c r="J6" s="74"/>
      <c r="K6" s="141" t="s">
        <v>1005</v>
      </c>
      <c r="L6" s="74"/>
      <c r="M6" s="141" t="s">
        <v>1005</v>
      </c>
      <c r="N6" s="74"/>
      <c r="O6" s="460">
        <f>IF(AND(I6="X",K6="X",M6="X"),0,LARGE(I6:N6,1))</f>
        <v>0</v>
      </c>
      <c r="P6" s="461"/>
      <c r="Q6" s="33" t="str">
        <f>J68</f>
        <v/>
      </c>
      <c r="R6" s="141" t="s">
        <v>1005</v>
      </c>
      <c r="S6" s="74"/>
      <c r="T6" s="141">
        <v>15.91</v>
      </c>
      <c r="U6" s="74" t="s">
        <v>1030</v>
      </c>
      <c r="V6" s="141" t="s">
        <v>1005</v>
      </c>
      <c r="W6" s="74"/>
      <c r="X6" s="460">
        <f>IF(AND(R6="X",T6="X",V6="X"),O6,IF(O6&gt;LARGE(R6:W6,1),O6,LARGE(R6:W6,1)))</f>
        <v>15.91</v>
      </c>
      <c r="Y6" s="461"/>
      <c r="Z6" s="33"/>
      <c r="AA6" s="142" t="str">
        <f t="shared" ref="AA6:AA21" si="2">IFERROR(VLOOKUP($F6,triple_j,4,FALSE),"")</f>
        <v>Senior</v>
      </c>
      <c r="AB6" s="142" t="str">
        <f t="shared" ref="AB6:AB21" si="3">IFERROR(VLOOKUP($F6,triple_j,8,FALSE),"")</f>
        <v/>
      </c>
      <c r="AC6" s="144" t="str">
        <f t="shared" ref="AC6:AC21" si="4">IFERROR(VLOOKUP($F6,triple_j,7,FALSE),"")</f>
        <v>16.74</v>
      </c>
      <c r="AD6" s="34"/>
    </row>
    <row r="7" spans="1:44" ht="15.95" customHeight="1" x14ac:dyDescent="0.25">
      <c r="A7" s="30"/>
      <c r="B7" s="30"/>
      <c r="C7" s="25"/>
      <c r="D7" s="25"/>
      <c r="E7" s="142">
        <v>2</v>
      </c>
      <c r="F7" s="172">
        <v>243</v>
      </c>
      <c r="G7" s="54" t="str">
        <f t="shared" si="0"/>
        <v>Julian REID</v>
      </c>
      <c r="H7" s="192" t="str">
        <f t="shared" si="1"/>
        <v>Sale Harriers</v>
      </c>
      <c r="I7" s="141">
        <v>15.92</v>
      </c>
      <c r="J7" s="74" t="s">
        <v>1026</v>
      </c>
      <c r="K7" s="141" t="s">
        <v>1005</v>
      </c>
      <c r="L7" s="74"/>
      <c r="M7" s="141">
        <v>15.87</v>
      </c>
      <c r="N7" s="74" t="s">
        <v>1091</v>
      </c>
      <c r="O7" s="460">
        <f t="shared" ref="O7:O16" si="5">IF(AND(I7="X",K7="X",M7="X"),0,LARGE(I7:N7,1))</f>
        <v>15.92</v>
      </c>
      <c r="P7" s="461"/>
      <c r="Q7" s="33">
        <f t="shared" ref="Q7:Q16" si="6">J69</f>
        <v>1</v>
      </c>
      <c r="R7" s="141">
        <v>15.42</v>
      </c>
      <c r="S7" s="74"/>
      <c r="T7" s="141" t="s">
        <v>1005</v>
      </c>
      <c r="U7" s="74"/>
      <c r="V7" s="141" t="s">
        <v>1005</v>
      </c>
      <c r="W7" s="74"/>
      <c r="X7" s="460">
        <f t="shared" ref="X7:X16" si="7">IF(AND(R7="X",T7="X",V7="X"),O7,IF(O7&gt;LARGE(R7:W7,1),O7,LARGE(R7:W7,1)))</f>
        <v>15.92</v>
      </c>
      <c r="Y7" s="461"/>
      <c r="Z7" s="33"/>
      <c r="AA7" s="142" t="str">
        <f t="shared" si="2"/>
        <v>Senior</v>
      </c>
      <c r="AB7" s="142" t="str">
        <f t="shared" si="3"/>
        <v/>
      </c>
      <c r="AC7" s="69" t="str">
        <f t="shared" si="4"/>
        <v>16.00</v>
      </c>
      <c r="AD7" s="35"/>
    </row>
    <row r="8" spans="1:44" ht="15.95" customHeight="1" x14ac:dyDescent="0.25">
      <c r="A8" s="30"/>
      <c r="B8" s="30"/>
      <c r="C8" s="25"/>
      <c r="D8" s="25"/>
      <c r="E8" s="142">
        <v>3</v>
      </c>
      <c r="F8" s="172"/>
      <c r="G8" s="54" t="str">
        <f t="shared" si="0"/>
        <v/>
      </c>
      <c r="H8" s="192" t="str">
        <f t="shared" si="1"/>
        <v/>
      </c>
      <c r="I8" s="141">
        <v>0</v>
      </c>
      <c r="J8" s="74"/>
      <c r="K8" s="141"/>
      <c r="L8" s="74"/>
      <c r="M8" s="141"/>
      <c r="N8" s="74"/>
      <c r="O8" s="460">
        <f t="shared" si="5"/>
        <v>0</v>
      </c>
      <c r="P8" s="461"/>
      <c r="Q8" s="33" t="str">
        <f t="shared" si="6"/>
        <v/>
      </c>
      <c r="R8" s="141"/>
      <c r="S8" s="74"/>
      <c r="T8" s="141"/>
      <c r="U8" s="74"/>
      <c r="V8" s="141">
        <v>0</v>
      </c>
      <c r="W8" s="74"/>
      <c r="X8" s="460">
        <f t="shared" si="7"/>
        <v>0</v>
      </c>
      <c r="Y8" s="461"/>
      <c r="Z8" s="33"/>
      <c r="AA8" s="142" t="str">
        <f t="shared" si="2"/>
        <v/>
      </c>
      <c r="AB8" s="142" t="str">
        <f t="shared" si="3"/>
        <v/>
      </c>
      <c r="AC8" s="69" t="str">
        <f t="shared" si="4"/>
        <v/>
      </c>
    </row>
    <row r="9" spans="1:44" ht="15.95" customHeight="1" x14ac:dyDescent="0.25">
      <c r="A9" s="30"/>
      <c r="B9" s="30"/>
      <c r="C9" s="25"/>
      <c r="D9" s="25"/>
      <c r="E9" s="142">
        <v>4</v>
      </c>
      <c r="F9" s="172">
        <v>245</v>
      </c>
      <c r="G9" s="54" t="str">
        <f t="shared" si="0"/>
        <v>Paulius SVARAUSKAS</v>
      </c>
      <c r="H9" s="192" t="str">
        <f t="shared" si="1"/>
        <v>WSEH</v>
      </c>
      <c r="I9" s="141">
        <v>14.02</v>
      </c>
      <c r="J9" s="74"/>
      <c r="K9" s="141">
        <v>14.62</v>
      </c>
      <c r="L9" s="74" t="s">
        <v>1050</v>
      </c>
      <c r="M9" s="141" t="s">
        <v>1005</v>
      </c>
      <c r="N9" s="74"/>
      <c r="O9" s="460">
        <f t="shared" si="5"/>
        <v>14.62</v>
      </c>
      <c r="P9" s="461"/>
      <c r="Q9" s="33">
        <f t="shared" si="6"/>
        <v>6</v>
      </c>
      <c r="R9" s="141" t="s">
        <v>1005</v>
      </c>
      <c r="S9" s="74"/>
      <c r="T9" s="141" t="s">
        <v>1005</v>
      </c>
      <c r="U9" s="74"/>
      <c r="V9" s="141">
        <v>13.74</v>
      </c>
      <c r="W9" s="74"/>
      <c r="X9" s="460">
        <f t="shared" si="7"/>
        <v>14.62</v>
      </c>
      <c r="Y9" s="461"/>
      <c r="Z9" s="33"/>
      <c r="AA9" s="142" t="str">
        <f t="shared" si="2"/>
        <v>Senior</v>
      </c>
      <c r="AB9" s="142" t="str">
        <f t="shared" si="3"/>
        <v/>
      </c>
      <c r="AC9" s="69" t="str">
        <f t="shared" si="4"/>
        <v>15.76</v>
      </c>
    </row>
    <row r="10" spans="1:44" ht="15.95" customHeight="1" x14ac:dyDescent="0.25">
      <c r="A10" s="30"/>
      <c r="B10" s="30"/>
      <c r="C10" s="25"/>
      <c r="D10" s="25"/>
      <c r="E10" s="142">
        <v>5</v>
      </c>
      <c r="F10" s="172">
        <v>246</v>
      </c>
      <c r="G10" s="54" t="str">
        <f t="shared" ref="G10:G20" si="8">IFERROR(VLOOKUP($F10,triple_j,2,FALSE)&amp;" "&amp;UPPER(VLOOKUP($F10,triple_j,3,FALSE)),"")</f>
        <v>Henry CLARKSON</v>
      </c>
      <c r="H10" s="192" t="str">
        <f t="shared" ref="H10:H20" si="9">IFERROR(VLOOKUP($F10,triple_j,5,FALSE),"")</f>
        <v>Liverpool Harriers</v>
      </c>
      <c r="I10" s="141">
        <v>15.54</v>
      </c>
      <c r="J10" s="74" t="s">
        <v>1051</v>
      </c>
      <c r="K10" s="141">
        <v>15.32</v>
      </c>
      <c r="L10" s="74"/>
      <c r="M10" s="141" t="s">
        <v>1005</v>
      </c>
      <c r="N10" s="74"/>
      <c r="O10" s="460">
        <f t="shared" si="5"/>
        <v>15.54</v>
      </c>
      <c r="P10" s="461"/>
      <c r="Q10" s="33">
        <f t="shared" si="6"/>
        <v>2</v>
      </c>
      <c r="R10" s="141">
        <v>15.17</v>
      </c>
      <c r="S10" s="74"/>
      <c r="T10" s="141" t="s">
        <v>1005</v>
      </c>
      <c r="U10" s="74"/>
      <c r="V10" s="141">
        <v>15.54</v>
      </c>
      <c r="W10" s="74" t="s">
        <v>1016</v>
      </c>
      <c r="X10" s="460">
        <f t="shared" si="7"/>
        <v>15.54</v>
      </c>
      <c r="Y10" s="461"/>
      <c r="Z10" s="33"/>
      <c r="AA10" s="142" t="str">
        <f t="shared" ref="AA10:AA20" si="10">IFERROR(VLOOKUP($F10,triple_j,4,FALSE),"")</f>
        <v>Senior</v>
      </c>
      <c r="AB10" s="142" t="str">
        <f t="shared" ref="AB10:AB20" si="11">IFERROR(VLOOKUP($F10,triple_j,8,FALSE),"")</f>
        <v/>
      </c>
      <c r="AC10" s="69" t="str">
        <f t="shared" ref="AC10:AC20" si="12">IFERROR(VLOOKUP($F10,triple_j,7,FALSE),"")</f>
        <v>15.75</v>
      </c>
    </row>
    <row r="11" spans="1:44" ht="15.95" customHeight="1" x14ac:dyDescent="0.25">
      <c r="A11" s="30"/>
      <c r="B11" s="30"/>
      <c r="C11" s="25"/>
      <c r="D11" s="25"/>
      <c r="E11" s="142">
        <v>6</v>
      </c>
      <c r="F11" s="172">
        <v>247</v>
      </c>
      <c r="G11" s="54" t="str">
        <f t="shared" si="8"/>
        <v>Kevin METZGER</v>
      </c>
      <c r="H11" s="192" t="str">
        <f t="shared" si="9"/>
        <v>Sale Harriers</v>
      </c>
      <c r="I11" s="141">
        <v>14.99</v>
      </c>
      <c r="J11" s="74"/>
      <c r="K11" s="141" t="s">
        <v>1005</v>
      </c>
      <c r="L11" s="74"/>
      <c r="M11" s="141" t="s">
        <v>1005</v>
      </c>
      <c r="N11" s="74"/>
      <c r="O11" s="460">
        <f t="shared" si="5"/>
        <v>14.99</v>
      </c>
      <c r="P11" s="461"/>
      <c r="Q11" s="33">
        <f t="shared" si="6"/>
        <v>4</v>
      </c>
      <c r="R11" s="141">
        <v>15.12</v>
      </c>
      <c r="S11" s="74" t="s">
        <v>1058</v>
      </c>
      <c r="T11" s="141">
        <v>15.3</v>
      </c>
      <c r="U11" s="74" t="s">
        <v>1052</v>
      </c>
      <c r="V11" s="141">
        <v>13.46</v>
      </c>
      <c r="W11" s="74"/>
      <c r="X11" s="460">
        <f t="shared" si="7"/>
        <v>15.3</v>
      </c>
      <c r="Y11" s="461"/>
      <c r="Z11" s="33"/>
      <c r="AA11" s="142" t="str">
        <f t="shared" si="10"/>
        <v>Senior</v>
      </c>
      <c r="AB11" s="142" t="str">
        <f t="shared" si="11"/>
        <v/>
      </c>
      <c r="AC11" s="69" t="str">
        <f t="shared" si="12"/>
        <v>15.67</v>
      </c>
    </row>
    <row r="12" spans="1:44" ht="15.95" customHeight="1" x14ac:dyDescent="0.25">
      <c r="A12" s="30"/>
      <c r="B12" s="30"/>
      <c r="C12" s="25"/>
      <c r="D12" s="25"/>
      <c r="E12" s="142">
        <v>7</v>
      </c>
      <c r="F12" s="172">
        <v>248</v>
      </c>
      <c r="G12" s="54" t="str">
        <f t="shared" si="8"/>
        <v>Chuko CRIBB</v>
      </c>
      <c r="H12" s="192" t="str">
        <f t="shared" si="9"/>
        <v>M Milton Keynes AC</v>
      </c>
      <c r="I12" s="141">
        <v>14.75</v>
      </c>
      <c r="J12" s="74" t="s">
        <v>1053</v>
      </c>
      <c r="K12" s="141">
        <v>14.36</v>
      </c>
      <c r="L12" s="74"/>
      <c r="M12" s="141">
        <v>14.61</v>
      </c>
      <c r="N12" s="74"/>
      <c r="O12" s="460">
        <f t="shared" si="5"/>
        <v>14.75</v>
      </c>
      <c r="P12" s="461"/>
      <c r="Q12" s="33">
        <f t="shared" si="6"/>
        <v>5</v>
      </c>
      <c r="R12" s="141" t="s">
        <v>1005</v>
      </c>
      <c r="S12" s="74"/>
      <c r="T12" s="141" t="s">
        <v>1005</v>
      </c>
      <c r="U12" s="74"/>
      <c r="V12" s="141" t="s">
        <v>1005</v>
      </c>
      <c r="W12" s="74"/>
      <c r="X12" s="460">
        <f t="shared" si="7"/>
        <v>14.75</v>
      </c>
      <c r="Y12" s="461"/>
      <c r="Z12" s="33"/>
      <c r="AA12" s="142" t="str">
        <f t="shared" si="10"/>
        <v>Senior</v>
      </c>
      <c r="AB12" s="142" t="str">
        <f t="shared" si="11"/>
        <v/>
      </c>
      <c r="AC12" s="69" t="str">
        <f t="shared" si="12"/>
        <v>15.25</v>
      </c>
    </row>
    <row r="13" spans="1:44" ht="15.95" customHeight="1" x14ac:dyDescent="0.25">
      <c r="A13" s="30"/>
      <c r="B13" s="30"/>
      <c r="C13" s="25"/>
      <c r="D13" s="25"/>
      <c r="E13" s="142">
        <v>8</v>
      </c>
      <c r="F13" s="172">
        <v>249</v>
      </c>
      <c r="G13" s="54" t="str">
        <f t="shared" si="8"/>
        <v>Joshua BONES</v>
      </c>
      <c r="H13" s="192" t="str">
        <f t="shared" si="9"/>
        <v>Scunthorpe</v>
      </c>
      <c r="I13" s="141" t="s">
        <v>1005</v>
      </c>
      <c r="J13" s="74"/>
      <c r="K13" s="141" t="s">
        <v>1005</v>
      </c>
      <c r="L13" s="74"/>
      <c r="M13" s="141">
        <v>13.27</v>
      </c>
      <c r="N13" s="74"/>
      <c r="O13" s="460">
        <f t="shared" si="5"/>
        <v>13.27</v>
      </c>
      <c r="P13" s="461"/>
      <c r="Q13" s="33">
        <f t="shared" si="6"/>
        <v>9</v>
      </c>
      <c r="R13" s="141" t="s">
        <v>1005</v>
      </c>
      <c r="S13" s="74"/>
      <c r="T13" s="141">
        <v>13.95</v>
      </c>
      <c r="U13" s="74" t="s">
        <v>1011</v>
      </c>
      <c r="V13" s="141">
        <v>13.63</v>
      </c>
      <c r="W13" s="74"/>
      <c r="X13" s="460">
        <f t="shared" si="7"/>
        <v>13.95</v>
      </c>
      <c r="Y13" s="461"/>
      <c r="Z13" s="33"/>
      <c r="AA13" s="142" t="str">
        <f t="shared" si="10"/>
        <v>Senior</v>
      </c>
      <c r="AB13" s="142" t="str">
        <f t="shared" si="11"/>
        <v/>
      </c>
      <c r="AC13" s="69" t="str">
        <f t="shared" si="12"/>
        <v>14.94</v>
      </c>
    </row>
    <row r="14" spans="1:44" ht="15.95" customHeight="1" x14ac:dyDescent="0.25">
      <c r="A14" s="30"/>
      <c r="B14" s="30"/>
      <c r="C14" s="25"/>
      <c r="D14" s="25"/>
      <c r="E14" s="142">
        <v>9</v>
      </c>
      <c r="F14" s="172">
        <v>255</v>
      </c>
      <c r="G14" s="54" t="str">
        <f t="shared" si="8"/>
        <v>Efe UWAIFO</v>
      </c>
      <c r="H14" s="192" t="str">
        <f t="shared" si="9"/>
        <v>Harrow</v>
      </c>
      <c r="I14" s="141">
        <v>15.27</v>
      </c>
      <c r="J14" s="74"/>
      <c r="K14" s="141">
        <v>15.47</v>
      </c>
      <c r="L14" s="74"/>
      <c r="M14" s="141">
        <v>15.33</v>
      </c>
      <c r="N14" s="74" t="s">
        <v>1023</v>
      </c>
      <c r="O14" s="460">
        <f t="shared" si="5"/>
        <v>15.47</v>
      </c>
      <c r="P14" s="461"/>
      <c r="Q14" s="33">
        <f t="shared" si="6"/>
        <v>3</v>
      </c>
      <c r="R14" s="141">
        <v>15.64</v>
      </c>
      <c r="S14" s="74" t="s">
        <v>1025</v>
      </c>
      <c r="T14" s="141" t="s">
        <v>1005</v>
      </c>
      <c r="U14" s="74"/>
      <c r="V14" s="141" t="s">
        <v>1005</v>
      </c>
      <c r="W14" s="74"/>
      <c r="X14" s="460">
        <f t="shared" si="7"/>
        <v>15.64</v>
      </c>
      <c r="Y14" s="461"/>
      <c r="Z14" s="33"/>
      <c r="AA14" s="142" t="str">
        <f t="shared" si="10"/>
        <v>Senior</v>
      </c>
      <c r="AB14" s="142" t="str">
        <f t="shared" si="11"/>
        <v/>
      </c>
      <c r="AC14" s="69" t="str">
        <f t="shared" si="12"/>
        <v>15.84</v>
      </c>
    </row>
    <row r="15" spans="1:44" ht="15.95" customHeight="1" x14ac:dyDescent="0.25">
      <c r="A15" s="30"/>
      <c r="B15" s="30"/>
      <c r="C15" s="25"/>
      <c r="D15" s="25"/>
      <c r="E15" s="142">
        <v>10</v>
      </c>
      <c r="F15" s="172">
        <v>251</v>
      </c>
      <c r="G15" s="54" t="str">
        <f t="shared" si="8"/>
        <v>Emmanuel ODUBANJO</v>
      </c>
      <c r="H15" s="192" t="str">
        <f t="shared" si="9"/>
        <v>Sale Harriers</v>
      </c>
      <c r="I15" s="141" t="s">
        <v>1005</v>
      </c>
      <c r="J15" s="74"/>
      <c r="K15" s="141" t="s">
        <v>1005</v>
      </c>
      <c r="L15" s="74"/>
      <c r="M15" s="141" t="s">
        <v>1005</v>
      </c>
      <c r="N15" s="74"/>
      <c r="O15" s="460">
        <f t="shared" si="5"/>
        <v>0</v>
      </c>
      <c r="P15" s="461"/>
      <c r="Q15" s="33" t="str">
        <f t="shared" si="6"/>
        <v/>
      </c>
      <c r="R15" s="141"/>
      <c r="S15" s="74"/>
      <c r="T15" s="141"/>
      <c r="U15" s="74"/>
      <c r="V15" s="141">
        <v>0</v>
      </c>
      <c r="W15" s="74"/>
      <c r="X15" s="460">
        <f t="shared" si="7"/>
        <v>0</v>
      </c>
      <c r="Y15" s="461"/>
      <c r="Z15" s="33"/>
      <c r="AA15" s="142" t="str">
        <f t="shared" si="10"/>
        <v>Senior</v>
      </c>
      <c r="AB15" s="142" t="str">
        <f t="shared" si="11"/>
        <v/>
      </c>
      <c r="AC15" s="69" t="str">
        <f t="shared" si="12"/>
        <v>14.88</v>
      </c>
    </row>
    <row r="16" spans="1:44" ht="15.95" customHeight="1" x14ac:dyDescent="0.25">
      <c r="A16" s="30"/>
      <c r="B16" s="30"/>
      <c r="C16" s="25"/>
      <c r="D16" s="25"/>
      <c r="E16" s="142">
        <v>11</v>
      </c>
      <c r="F16" s="172">
        <v>252</v>
      </c>
      <c r="G16" s="54" t="str">
        <f t="shared" si="8"/>
        <v>Robert SUTHERLAND</v>
      </c>
      <c r="H16" s="192" t="str">
        <f t="shared" si="9"/>
        <v>Wycombe Phoenix</v>
      </c>
      <c r="I16" s="141" t="s">
        <v>1005</v>
      </c>
      <c r="J16" s="74"/>
      <c r="K16" s="141" t="s">
        <v>1005</v>
      </c>
      <c r="L16" s="74"/>
      <c r="M16" s="141" t="s">
        <v>1005</v>
      </c>
      <c r="N16" s="74"/>
      <c r="O16" s="460">
        <f t="shared" si="5"/>
        <v>0</v>
      </c>
      <c r="P16" s="461"/>
      <c r="Q16" s="33" t="str">
        <f t="shared" si="6"/>
        <v/>
      </c>
      <c r="R16" s="141" t="s">
        <v>1005</v>
      </c>
      <c r="S16" s="74"/>
      <c r="T16" s="141" t="s">
        <v>1005</v>
      </c>
      <c r="U16" s="74"/>
      <c r="V16" s="141">
        <v>0</v>
      </c>
      <c r="W16" s="74"/>
      <c r="X16" s="460">
        <f t="shared" si="7"/>
        <v>0</v>
      </c>
      <c r="Y16" s="461"/>
      <c r="Z16" s="33"/>
      <c r="AA16" s="142" t="str">
        <f t="shared" si="10"/>
        <v>Senior</v>
      </c>
      <c r="AB16" s="142" t="str">
        <f t="shared" si="11"/>
        <v/>
      </c>
      <c r="AC16" s="69" t="str">
        <f t="shared" si="12"/>
        <v>14.86</v>
      </c>
    </row>
    <row r="17" spans="1:30" ht="15.95" customHeight="1" x14ac:dyDescent="0.25">
      <c r="A17" s="30"/>
      <c r="B17" s="30"/>
      <c r="C17" s="25"/>
      <c r="D17" s="25"/>
      <c r="E17" s="142">
        <v>12</v>
      </c>
      <c r="F17" s="172">
        <v>254</v>
      </c>
      <c r="G17" s="54" t="str">
        <f t="shared" si="8"/>
        <v>Aaron ASHMEAD - SHOYE</v>
      </c>
      <c r="H17" s="192" t="str">
        <f t="shared" si="9"/>
        <v>Newham &amp; Essex Beagles</v>
      </c>
      <c r="I17" s="306" t="s">
        <v>1005</v>
      </c>
      <c r="J17" s="74"/>
      <c r="K17" s="306">
        <v>14</v>
      </c>
      <c r="L17" s="74" t="s">
        <v>1018</v>
      </c>
      <c r="M17" s="306">
        <v>14.12</v>
      </c>
      <c r="N17" s="74" t="s">
        <v>1015</v>
      </c>
      <c r="O17" s="460">
        <f t="shared" ref="O17:O18" si="13">IF(AND(I17="X",K17="X",M17="X"),0,LARGE(I17:N17,1))</f>
        <v>14.12</v>
      </c>
      <c r="P17" s="461"/>
      <c r="Q17" s="33">
        <f t="shared" ref="Q17:Q18" si="14">J79</f>
        <v>8</v>
      </c>
      <c r="R17" s="306">
        <v>13.12</v>
      </c>
      <c r="S17" s="74"/>
      <c r="T17" s="306" t="s">
        <v>1005</v>
      </c>
      <c r="U17" s="74"/>
      <c r="V17" s="306">
        <v>13.18</v>
      </c>
      <c r="W17" s="74"/>
      <c r="X17" s="460">
        <f t="shared" ref="X17:X18" si="15">IF(AND(R17="X",T17="X",V17="X"),O17,IF(O17&gt;LARGE(R17:W17,1),O17,LARGE(R17:W17,1)))</f>
        <v>14.12</v>
      </c>
      <c r="Y17" s="461"/>
      <c r="Z17" s="33"/>
      <c r="AA17" s="142" t="str">
        <f t="shared" si="10"/>
        <v>U17</v>
      </c>
      <c r="AB17" s="142" t="str">
        <f t="shared" si="11"/>
        <v/>
      </c>
      <c r="AC17" s="69" t="str">
        <f t="shared" si="12"/>
        <v>13.91</v>
      </c>
    </row>
    <row r="18" spans="1:30" ht="15.95" customHeight="1" x14ac:dyDescent="0.25">
      <c r="A18" s="30"/>
      <c r="B18" s="30"/>
      <c r="C18" s="25"/>
      <c r="D18" s="25"/>
      <c r="E18" s="142">
        <v>13</v>
      </c>
      <c r="F18" s="172">
        <v>250</v>
      </c>
      <c r="G18" s="54" t="str">
        <f t="shared" si="8"/>
        <v>Theophilus FADAYIRO</v>
      </c>
      <c r="H18" s="192" t="str">
        <f t="shared" si="9"/>
        <v>Newham &amp; Essex Beagles</v>
      </c>
      <c r="I18" s="306">
        <v>14.07</v>
      </c>
      <c r="J18" s="74"/>
      <c r="K18" s="306">
        <v>14.17</v>
      </c>
      <c r="L18" s="74" t="s">
        <v>1014</v>
      </c>
      <c r="M18" s="306" t="s">
        <v>1005</v>
      </c>
      <c r="N18" s="74"/>
      <c r="O18" s="460">
        <f t="shared" si="13"/>
        <v>14.17</v>
      </c>
      <c r="P18" s="461"/>
      <c r="Q18" s="33">
        <f t="shared" si="14"/>
        <v>7</v>
      </c>
      <c r="R18" s="306" t="s">
        <v>1005</v>
      </c>
      <c r="S18" s="74"/>
      <c r="T18" s="306"/>
      <c r="U18" s="74"/>
      <c r="V18" s="306">
        <v>0</v>
      </c>
      <c r="W18" s="74"/>
      <c r="X18" s="460">
        <f t="shared" si="15"/>
        <v>14.17</v>
      </c>
      <c r="Y18" s="461"/>
      <c r="Z18" s="33"/>
      <c r="AA18" s="142" t="str">
        <f t="shared" si="10"/>
        <v>U20</v>
      </c>
      <c r="AB18" s="142" t="str">
        <f t="shared" si="11"/>
        <v/>
      </c>
      <c r="AC18" s="69" t="str">
        <f t="shared" si="12"/>
        <v>14.88</v>
      </c>
    </row>
    <row r="19" spans="1:30" ht="15.95" customHeight="1" x14ac:dyDescent="0.25">
      <c r="A19" s="30"/>
      <c r="B19" s="30"/>
      <c r="C19" s="25"/>
      <c r="D19" s="25"/>
      <c r="E19" s="142">
        <v>14</v>
      </c>
      <c r="F19" s="172"/>
      <c r="G19" s="54" t="str">
        <f t="shared" si="8"/>
        <v/>
      </c>
      <c r="H19" s="192" t="str">
        <f t="shared" si="9"/>
        <v/>
      </c>
      <c r="I19" s="141"/>
      <c r="J19" s="74"/>
      <c r="K19" s="141"/>
      <c r="L19" s="74"/>
      <c r="M19" s="141"/>
      <c r="N19" s="74"/>
      <c r="O19" s="460"/>
      <c r="P19" s="461"/>
      <c r="Q19" s="33"/>
      <c r="R19" s="141"/>
      <c r="S19" s="74"/>
      <c r="T19" s="141"/>
      <c r="U19" s="74"/>
      <c r="V19" s="141"/>
      <c r="W19" s="74"/>
      <c r="X19" s="460"/>
      <c r="Y19" s="461"/>
      <c r="Z19" s="33"/>
      <c r="AA19" s="142" t="str">
        <f t="shared" si="10"/>
        <v/>
      </c>
      <c r="AB19" s="142" t="str">
        <f t="shared" si="11"/>
        <v/>
      </c>
      <c r="AC19" s="69" t="str">
        <f t="shared" si="12"/>
        <v/>
      </c>
    </row>
    <row r="20" spans="1:30" ht="15.95" customHeight="1" x14ac:dyDescent="0.25">
      <c r="A20" s="30"/>
      <c r="B20" s="30"/>
      <c r="C20" s="25"/>
      <c r="D20" s="25"/>
      <c r="E20" s="142">
        <v>15</v>
      </c>
      <c r="F20" s="172"/>
      <c r="G20" s="54" t="str">
        <f t="shared" si="8"/>
        <v/>
      </c>
      <c r="H20" s="192" t="str">
        <f t="shared" si="9"/>
        <v/>
      </c>
      <c r="I20" s="141"/>
      <c r="J20" s="74"/>
      <c r="K20" s="141"/>
      <c r="L20" s="74"/>
      <c r="M20" s="141"/>
      <c r="N20" s="74"/>
      <c r="O20" s="460"/>
      <c r="P20" s="461"/>
      <c r="Q20" s="33"/>
      <c r="R20" s="141"/>
      <c r="S20" s="74"/>
      <c r="T20" s="141"/>
      <c r="U20" s="74"/>
      <c r="V20" s="141"/>
      <c r="W20" s="74"/>
      <c r="X20" s="460"/>
      <c r="Y20" s="461"/>
      <c r="Z20" s="33"/>
      <c r="AA20" s="142" t="str">
        <f t="shared" si="10"/>
        <v/>
      </c>
      <c r="AB20" s="142" t="str">
        <f t="shared" si="11"/>
        <v/>
      </c>
      <c r="AC20" s="69" t="str">
        <f t="shared" si="12"/>
        <v/>
      </c>
    </row>
    <row r="21" spans="1:30" ht="15.95" customHeight="1" x14ac:dyDescent="0.25">
      <c r="A21" s="30"/>
      <c r="B21" s="30"/>
      <c r="C21" s="25"/>
      <c r="D21" s="25"/>
      <c r="E21" s="142">
        <v>16</v>
      </c>
      <c r="F21" s="172"/>
      <c r="G21" s="54" t="str">
        <f t="shared" si="0"/>
        <v/>
      </c>
      <c r="H21" s="192" t="str">
        <f t="shared" si="1"/>
        <v/>
      </c>
      <c r="I21" s="141"/>
      <c r="J21" s="74"/>
      <c r="K21" s="141"/>
      <c r="L21" s="74"/>
      <c r="M21" s="141"/>
      <c r="N21" s="74"/>
      <c r="O21" s="460"/>
      <c r="P21" s="461"/>
      <c r="Q21" s="33"/>
      <c r="R21" s="141"/>
      <c r="S21" s="74"/>
      <c r="T21" s="141"/>
      <c r="U21" s="74"/>
      <c r="V21" s="141"/>
      <c r="W21" s="74"/>
      <c r="X21" s="460"/>
      <c r="Y21" s="461"/>
      <c r="Z21" s="33"/>
      <c r="AA21" s="142" t="str">
        <f t="shared" si="2"/>
        <v/>
      </c>
      <c r="AB21" s="142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142" t="s">
        <v>43</v>
      </c>
      <c r="F24" s="142" t="s">
        <v>44</v>
      </c>
      <c r="G24" s="142" t="s">
        <v>24</v>
      </c>
      <c r="H24" s="142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143"/>
      <c r="AB24" s="143"/>
      <c r="AC24" s="71"/>
    </row>
    <row r="25" spans="1:30" ht="15.95" customHeight="1" x14ac:dyDescent="0.25">
      <c r="C25" s="25">
        <v>1</v>
      </c>
      <c r="D25" s="17">
        <v>9</v>
      </c>
      <c r="E25" s="142">
        <v>1</v>
      </c>
      <c r="F25" s="142">
        <f>IFERROR(VLOOKUP($C25,$E$68:$N$99,2,FALSE),"")</f>
        <v>243</v>
      </c>
      <c r="G25" s="54" t="str">
        <f t="shared" ref="G25:G32" si="16">IFERROR(VLOOKUP($F25,triple_j,2,FALSE)&amp;" "&amp;UPPER(VLOOKUP($F25,triple_j,3,FALSE)),"")</f>
        <v>Julian REID</v>
      </c>
      <c r="H25" s="192" t="str">
        <f t="shared" ref="H25:H32" si="17">IFERROR(VLOOKUP($F25,triple_j,5,FALSE),"")</f>
        <v>Sale Harriers</v>
      </c>
      <c r="I25" s="446">
        <f>IFERROR(VLOOKUP($C25,$E$68:$N$99,10,FALSE),"")</f>
        <v>15.92</v>
      </c>
      <c r="J25" s="447"/>
      <c r="K25" s="142">
        <v>9</v>
      </c>
      <c r="L25" s="142">
        <v>250</v>
      </c>
      <c r="M25" s="448" t="str">
        <f>IFERROR(VLOOKUP($L25,triple_j,2,FALSE)&amp;" "&amp;UPPER(VLOOKUP($L25,triple_j,3,FALSE)),"")</f>
        <v>Theophilus FADAYIRO</v>
      </c>
      <c r="N25" s="449" t="str">
        <f t="shared" ref="N25:P32" si="18">IFERROR(VLOOKUP($F25,triple_j,2,FALSE)&amp;" "&amp;UPPER(VLOOKUP($F25,triple_j,3,FALSE)),"")</f>
        <v>Julian REID</v>
      </c>
      <c r="O25" s="449" t="str">
        <f t="shared" si="18"/>
        <v>Julian REID</v>
      </c>
      <c r="P25" s="450" t="str">
        <f t="shared" si="18"/>
        <v>Julian REID</v>
      </c>
      <c r="Q25" s="448" t="str">
        <f t="shared" ref="Q25:Q32" si="19">IFERROR(VLOOKUP($L25,triple_j,5,FALSE),"")</f>
        <v>Newham &amp; Essex Beagles</v>
      </c>
      <c r="R25" s="449" t="str">
        <f t="shared" ref="R25:T32" si="20">IFERROR(VLOOKUP($F25,triple_j,5,FALSE),"")</f>
        <v>Sale Harriers</v>
      </c>
      <c r="S25" s="449" t="str">
        <f t="shared" si="20"/>
        <v>Sale Harriers</v>
      </c>
      <c r="T25" s="450" t="str">
        <f t="shared" si="20"/>
        <v>Sale Harriers</v>
      </c>
      <c r="U25" s="446">
        <v>14.17</v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142">
        <v>2</v>
      </c>
      <c r="F26" s="142">
        <f t="shared" ref="F26:F31" si="21">IFERROR(VLOOKUP($C26,$E$68:$N$99,2,FALSE),"")</f>
        <v>241</v>
      </c>
      <c r="G26" s="54" t="str">
        <f t="shared" si="16"/>
        <v>Benjamin WILLIAMS</v>
      </c>
      <c r="H26" s="192" t="str">
        <f t="shared" si="17"/>
        <v>Sale Harriers</v>
      </c>
      <c r="I26" s="446">
        <f t="shared" ref="I26:I32" si="22">IFERROR(VLOOKUP($C26,$E$68:$N$99,10,FALSE),"")</f>
        <v>15.91</v>
      </c>
      <c r="J26" s="447"/>
      <c r="K26" s="142">
        <v>10</v>
      </c>
      <c r="L26" s="142">
        <v>254</v>
      </c>
      <c r="M26" s="448" t="str">
        <f>IFERROR(VLOOKUP($L26,triple_j,2,FALSE)&amp;" "&amp;UPPER(VLOOKUP($L26,triple_j,3,FALSE)),"")</f>
        <v>Aaron ASHMEAD - SHOYE</v>
      </c>
      <c r="N26" s="449" t="str">
        <f t="shared" si="18"/>
        <v>Benjamin WILLIAMS</v>
      </c>
      <c r="O26" s="449" t="str">
        <f t="shared" si="18"/>
        <v>Benjamin WILLIAMS</v>
      </c>
      <c r="P26" s="450" t="str">
        <f t="shared" si="18"/>
        <v>Benjamin WILLIAMS</v>
      </c>
      <c r="Q26" s="448" t="str">
        <f t="shared" si="19"/>
        <v>Newham &amp; Essex Beagles</v>
      </c>
      <c r="R26" s="449" t="str">
        <f t="shared" si="20"/>
        <v>Sale Harriers</v>
      </c>
      <c r="S26" s="449" t="str">
        <f t="shared" si="20"/>
        <v>Sale Harriers</v>
      </c>
      <c r="T26" s="450" t="str">
        <f t="shared" si="20"/>
        <v>Sale Harriers</v>
      </c>
      <c r="U26" s="446">
        <v>14.12</v>
      </c>
      <c r="V26" s="447"/>
      <c r="W26" s="41"/>
      <c r="X26" s="42"/>
      <c r="Y26" s="42"/>
      <c r="Z26" s="20"/>
      <c r="AA26" s="143"/>
      <c r="AB26" s="143"/>
      <c r="AC26" s="71"/>
    </row>
    <row r="27" spans="1:30" ht="15.95" customHeight="1" x14ac:dyDescent="0.25">
      <c r="C27" s="25">
        <v>3</v>
      </c>
      <c r="D27" s="17">
        <v>11</v>
      </c>
      <c r="E27" s="142">
        <v>3</v>
      </c>
      <c r="F27" s="142">
        <f t="shared" si="21"/>
        <v>255</v>
      </c>
      <c r="G27" s="54" t="str">
        <f t="shared" si="16"/>
        <v>Efe UWAIFO</v>
      </c>
      <c r="H27" s="192" t="str">
        <f t="shared" si="17"/>
        <v>Harrow</v>
      </c>
      <c r="I27" s="446">
        <f t="shared" si="22"/>
        <v>15.64</v>
      </c>
      <c r="J27" s="447"/>
      <c r="K27" s="142"/>
      <c r="L27" s="142" t="str">
        <f t="shared" ref="L27:L32" si="23">IFERROR(VLOOKUP($D27,$E$68:$N$99,2,FALSE),"")</f>
        <v/>
      </c>
      <c r="M27" s="448" t="str">
        <f>IFERROR(VLOOKUP($L27,triple_j,2,FALSE)&amp;" "&amp;UPPER(VLOOKUP($L27,triple_j,3,FALSE)),"")</f>
        <v/>
      </c>
      <c r="N27" s="449" t="str">
        <f t="shared" si="18"/>
        <v>Efe UWAIFO</v>
      </c>
      <c r="O27" s="449" t="str">
        <f t="shared" si="18"/>
        <v>Efe UWAIFO</v>
      </c>
      <c r="P27" s="450" t="str">
        <f t="shared" si="18"/>
        <v>Efe UWAIFO</v>
      </c>
      <c r="Q27" s="448" t="str">
        <f t="shared" si="19"/>
        <v/>
      </c>
      <c r="R27" s="449" t="str">
        <f t="shared" si="20"/>
        <v>Harrow</v>
      </c>
      <c r="S27" s="449" t="str">
        <f t="shared" si="20"/>
        <v>Harrow</v>
      </c>
      <c r="T27" s="450" t="str">
        <f t="shared" si="20"/>
        <v>Harrow</v>
      </c>
      <c r="U27" s="446" t="str">
        <f t="shared" ref="U27:U32" si="24">IFERROR(VLOOKUP($D27,$E$68:$N$99,10,FALSE),"")</f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142">
        <v>4</v>
      </c>
      <c r="F28" s="142">
        <f t="shared" si="21"/>
        <v>246</v>
      </c>
      <c r="G28" s="54" t="str">
        <f t="shared" si="16"/>
        <v>Henry CLARKSON</v>
      </c>
      <c r="H28" s="192" t="str">
        <f t="shared" si="17"/>
        <v>Liverpool Harriers</v>
      </c>
      <c r="I28" s="446">
        <f t="shared" si="22"/>
        <v>15.54</v>
      </c>
      <c r="J28" s="447"/>
      <c r="K28" s="142"/>
      <c r="L28" s="142" t="str">
        <f t="shared" si="23"/>
        <v/>
      </c>
      <c r="M28" s="479"/>
      <c r="N28" s="449"/>
      <c r="O28" s="449"/>
      <c r="P28" s="450"/>
      <c r="Q28" s="448" t="str">
        <f t="shared" si="19"/>
        <v/>
      </c>
      <c r="R28" s="449" t="str">
        <f t="shared" si="20"/>
        <v>Liverpool Harriers</v>
      </c>
      <c r="S28" s="449" t="str">
        <f t="shared" si="20"/>
        <v>Liverpool Harriers</v>
      </c>
      <c r="T28" s="450" t="str">
        <f t="shared" si="20"/>
        <v>Liverpool Harriers</v>
      </c>
      <c r="U28" s="446" t="str">
        <f t="shared" si="24"/>
        <v/>
      </c>
      <c r="V28" s="447"/>
      <c r="W28" s="41"/>
      <c r="X28" s="42"/>
      <c r="Y28" s="42"/>
      <c r="Z28" s="20"/>
      <c r="AA28" s="143"/>
      <c r="AB28" s="143"/>
      <c r="AC28" s="71"/>
    </row>
    <row r="29" spans="1:30" ht="15.95" customHeight="1" x14ac:dyDescent="0.25">
      <c r="C29" s="25">
        <v>5</v>
      </c>
      <c r="D29" s="17">
        <v>13</v>
      </c>
      <c r="E29" s="142">
        <v>5</v>
      </c>
      <c r="F29" s="142">
        <v>247</v>
      </c>
      <c r="G29" s="54" t="str">
        <f t="shared" si="16"/>
        <v>Kevin METZGER</v>
      </c>
      <c r="H29" s="192" t="str">
        <f t="shared" si="17"/>
        <v>Sale Harriers</v>
      </c>
      <c r="I29" s="446">
        <f t="shared" si="22"/>
        <v>15.3</v>
      </c>
      <c r="J29" s="447"/>
      <c r="K29" s="142"/>
      <c r="L29" s="142"/>
      <c r="M29" s="448" t="str">
        <f>IFERROR(VLOOKUP($L29,triple_j,2,FALSE)&amp;" "&amp;UPPER(VLOOKUP($L29,triple_j,3,FALSE)),"")</f>
        <v/>
      </c>
      <c r="N29" s="449" t="str">
        <f t="shared" si="18"/>
        <v>Kevin METZGER</v>
      </c>
      <c r="O29" s="449" t="str">
        <f t="shared" si="18"/>
        <v>Kevin METZGER</v>
      </c>
      <c r="P29" s="450" t="str">
        <f t="shared" si="18"/>
        <v>Kevin METZGER</v>
      </c>
      <c r="Q29" s="448" t="str">
        <f t="shared" si="19"/>
        <v/>
      </c>
      <c r="R29" s="449" t="str">
        <f t="shared" si="20"/>
        <v>Sale Harriers</v>
      </c>
      <c r="S29" s="449" t="str">
        <f t="shared" si="20"/>
        <v>Sale Harriers</v>
      </c>
      <c r="T29" s="450" t="str">
        <f t="shared" si="20"/>
        <v>Sale Harriers</v>
      </c>
      <c r="U29" s="446"/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142">
        <v>6</v>
      </c>
      <c r="F30" s="142">
        <f t="shared" si="21"/>
        <v>248</v>
      </c>
      <c r="G30" s="54" t="str">
        <f t="shared" si="16"/>
        <v>Chuko CRIBB</v>
      </c>
      <c r="H30" s="192" t="str">
        <f t="shared" si="17"/>
        <v>M Milton Keynes AC</v>
      </c>
      <c r="I30" s="446">
        <f t="shared" si="22"/>
        <v>14.75</v>
      </c>
      <c r="J30" s="447"/>
      <c r="K30" s="142"/>
      <c r="L30" s="142" t="str">
        <f t="shared" si="23"/>
        <v/>
      </c>
      <c r="M30" s="448" t="str">
        <f>IFERROR(VLOOKUP($L30,triple_j,2,FALSE)&amp;" "&amp;UPPER(VLOOKUP($L30,triple_j,3,FALSE)),"")</f>
        <v/>
      </c>
      <c r="N30" s="449" t="str">
        <f t="shared" si="18"/>
        <v>Chuko CRIBB</v>
      </c>
      <c r="O30" s="449" t="str">
        <f t="shared" si="18"/>
        <v>Chuko CRIBB</v>
      </c>
      <c r="P30" s="450" t="str">
        <f t="shared" si="18"/>
        <v>Chuko CRIBB</v>
      </c>
      <c r="Q30" s="448" t="str">
        <f t="shared" si="19"/>
        <v/>
      </c>
      <c r="R30" s="449" t="str">
        <f t="shared" si="20"/>
        <v>M Milton Keynes AC</v>
      </c>
      <c r="S30" s="449" t="str">
        <f t="shared" si="20"/>
        <v>M Milton Keynes AC</v>
      </c>
      <c r="T30" s="450" t="str">
        <f t="shared" si="20"/>
        <v>M Milton Keynes AC</v>
      </c>
      <c r="U30" s="446" t="str">
        <f t="shared" si="24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142">
        <v>7</v>
      </c>
      <c r="F31" s="142">
        <f t="shared" si="21"/>
        <v>245</v>
      </c>
      <c r="G31" s="54" t="str">
        <f t="shared" si="16"/>
        <v>Paulius SVARAUSKAS</v>
      </c>
      <c r="H31" s="192" t="str">
        <f t="shared" si="17"/>
        <v>WSEH</v>
      </c>
      <c r="I31" s="446">
        <f t="shared" si="22"/>
        <v>14.62</v>
      </c>
      <c r="J31" s="447"/>
      <c r="K31" s="142"/>
      <c r="L31" s="142" t="str">
        <f t="shared" si="23"/>
        <v/>
      </c>
      <c r="M31" s="448" t="str">
        <f>IFERROR(VLOOKUP($L31,triple_j,2,FALSE)&amp;" "&amp;UPPER(VLOOKUP($L31,triple_j,3,FALSE)),"")</f>
        <v/>
      </c>
      <c r="N31" s="449" t="str">
        <f t="shared" si="18"/>
        <v>Paulius SVARAUSKAS</v>
      </c>
      <c r="O31" s="449" t="str">
        <f t="shared" si="18"/>
        <v>Paulius SVARAUSKAS</v>
      </c>
      <c r="P31" s="450" t="str">
        <f t="shared" si="18"/>
        <v>Paulius SVARAUSKAS</v>
      </c>
      <c r="Q31" s="448" t="str">
        <f t="shared" si="19"/>
        <v/>
      </c>
      <c r="R31" s="449" t="str">
        <f t="shared" si="20"/>
        <v>WSEH</v>
      </c>
      <c r="S31" s="449" t="str">
        <f t="shared" si="20"/>
        <v>WSEH</v>
      </c>
      <c r="T31" s="450" t="str">
        <f t="shared" si="20"/>
        <v>WSEH</v>
      </c>
      <c r="U31" s="446" t="str">
        <f t="shared" si="24"/>
        <v/>
      </c>
      <c r="V31" s="447"/>
      <c r="W31" s="41"/>
      <c r="X31" s="42"/>
      <c r="Y31" s="42"/>
      <c r="Z31" s="20"/>
      <c r="AA31" s="143"/>
      <c r="AB31" s="143"/>
      <c r="AC31" s="71"/>
    </row>
    <row r="32" spans="1:30" ht="15.95" customHeight="1" x14ac:dyDescent="0.25">
      <c r="C32" s="25">
        <v>8</v>
      </c>
      <c r="D32" s="17">
        <v>16</v>
      </c>
      <c r="E32" s="142">
        <v>8</v>
      </c>
      <c r="F32" s="142">
        <v>249</v>
      </c>
      <c r="G32" s="54" t="str">
        <f t="shared" si="16"/>
        <v>Joshua BONES</v>
      </c>
      <c r="H32" s="192" t="str">
        <f t="shared" si="17"/>
        <v>Scunthorpe</v>
      </c>
      <c r="I32" s="446">
        <f t="shared" si="22"/>
        <v>14.17</v>
      </c>
      <c r="J32" s="447"/>
      <c r="K32" s="142"/>
      <c r="L32" s="142" t="str">
        <f t="shared" si="23"/>
        <v/>
      </c>
      <c r="M32" s="448" t="str">
        <f>IFERROR(VLOOKUP($L32,triple_j,2,FALSE)&amp;" "&amp;UPPER(VLOOKUP($L32,triple_j,3,FALSE)),"")</f>
        <v/>
      </c>
      <c r="N32" s="449" t="str">
        <f t="shared" si="18"/>
        <v>Joshua BONES</v>
      </c>
      <c r="O32" s="449" t="str">
        <f t="shared" si="18"/>
        <v>Joshua BONES</v>
      </c>
      <c r="P32" s="450" t="str">
        <f t="shared" si="18"/>
        <v>Joshua BONES</v>
      </c>
      <c r="Q32" s="448" t="str">
        <f t="shared" si="19"/>
        <v/>
      </c>
      <c r="R32" s="449" t="str">
        <f t="shared" si="20"/>
        <v>Scunthorpe</v>
      </c>
      <c r="S32" s="449" t="str">
        <f t="shared" si="20"/>
        <v>Scunthorpe</v>
      </c>
      <c r="T32" s="450" t="str">
        <f t="shared" si="20"/>
        <v>Scunthorpe</v>
      </c>
      <c r="U32" s="446" t="str">
        <f t="shared" si="24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TRIPLE JUMP 13m BOARD MEN</v>
      </c>
      <c r="H35" s="428"/>
      <c r="I35" s="426" t="s">
        <v>20</v>
      </c>
      <c r="J35" s="429"/>
      <c r="K35" s="427"/>
      <c r="L35" s="430">
        <f>L3</f>
        <v>13</v>
      </c>
      <c r="M35" s="431"/>
      <c r="N35" s="426" t="str">
        <f>N3</f>
        <v>RECORD</v>
      </c>
      <c r="O35" s="429"/>
      <c r="P35" s="427"/>
      <c r="Q35" s="415" t="str">
        <f>Q3</f>
        <v xml:space="preserve">16.82m - Julian Golley (TVH) 11/06/00 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138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138"/>
      <c r="F37" s="138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138"/>
      <c r="AB37" s="138"/>
      <c r="AC37" s="62"/>
    </row>
    <row r="38" spans="1:31" ht="15.95" hidden="1" customHeight="1" x14ac:dyDescent="0.25">
      <c r="A38" s="30"/>
      <c r="B38" s="30"/>
      <c r="C38" s="25">
        <f t="shared" ref="C38:D53" si="25">AB38</f>
        <v>0</v>
      </c>
      <c r="D38" s="25">
        <f t="shared" si="25"/>
        <v>0</v>
      </c>
      <c r="E38" s="139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6">IF(AND(I38="NT",K38="NT",M38="NT"),0,LARGE(I38:N38,1))</f>
        <v>0</v>
      </c>
      <c r="P38" s="404"/>
      <c r="Q38" s="138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138" t="str">
        <f>L84</f>
        <v/>
      </c>
      <c r="AA38" s="138"/>
      <c r="AB38" s="138"/>
      <c r="AC38" s="62"/>
      <c r="AD38" s="34"/>
    </row>
    <row r="39" spans="1:31" ht="15.95" hidden="1" customHeight="1" x14ac:dyDescent="0.25">
      <c r="A39" s="30"/>
      <c r="B39" s="30"/>
      <c r="C39" s="25">
        <f t="shared" si="25"/>
        <v>0</v>
      </c>
      <c r="D39" s="25">
        <f t="shared" si="25"/>
        <v>0</v>
      </c>
      <c r="E39" s="138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6"/>
        <v>0</v>
      </c>
      <c r="P39" s="404"/>
      <c r="Q39" s="138" t="str">
        <f t="shared" ref="Q39:Q53" si="27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8">IF(AND(R39="NT",T39="NT",V39="NT"),O39,IF(O39&gt;LARGE(R39:W39,1),O39,LARGE(R39:W39,1)))</f>
        <v>0</v>
      </c>
      <c r="Y39" s="404"/>
      <c r="Z39" s="138" t="str">
        <f t="shared" ref="Z39:Z53" si="29">L85</f>
        <v/>
      </c>
      <c r="AA39" s="138"/>
      <c r="AB39" s="138"/>
      <c r="AC39" s="62"/>
      <c r="AD39" s="35"/>
    </row>
    <row r="40" spans="1:31" ht="15.95" hidden="1" customHeight="1" x14ac:dyDescent="0.25">
      <c r="A40" s="30"/>
      <c r="B40" s="30"/>
      <c r="C40" s="25">
        <f t="shared" si="25"/>
        <v>0</v>
      </c>
      <c r="D40" s="25">
        <f t="shared" si="25"/>
        <v>0</v>
      </c>
      <c r="E40" s="139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6"/>
        <v>0</v>
      </c>
      <c r="P40" s="404"/>
      <c r="Q40" s="138" t="str">
        <f t="shared" si="27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8"/>
        <v>0</v>
      </c>
      <c r="Y40" s="404"/>
      <c r="Z40" s="138" t="str">
        <f t="shared" si="29"/>
        <v/>
      </c>
      <c r="AA40" s="138"/>
      <c r="AB40" s="138"/>
      <c r="AC40" s="62"/>
    </row>
    <row r="41" spans="1:31" ht="15.95" hidden="1" customHeight="1" x14ac:dyDescent="0.25">
      <c r="A41" s="30"/>
      <c r="B41" s="30"/>
      <c r="C41" s="25">
        <f t="shared" si="25"/>
        <v>0</v>
      </c>
      <c r="D41" s="25">
        <f t="shared" si="25"/>
        <v>0</v>
      </c>
      <c r="E41" s="138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6"/>
        <v>0</v>
      </c>
      <c r="P41" s="404"/>
      <c r="Q41" s="138" t="str">
        <f t="shared" si="27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8"/>
        <v>0</v>
      </c>
      <c r="Y41" s="404"/>
      <c r="Z41" s="138" t="str">
        <f t="shared" si="29"/>
        <v/>
      </c>
      <c r="AA41" s="138"/>
      <c r="AB41" s="138"/>
      <c r="AC41" s="62"/>
    </row>
    <row r="42" spans="1:31" ht="15.95" hidden="1" customHeight="1" x14ac:dyDescent="0.25">
      <c r="A42" s="30"/>
      <c r="B42" s="30"/>
      <c r="C42" s="25">
        <f t="shared" si="25"/>
        <v>0</v>
      </c>
      <c r="D42" s="25">
        <f t="shared" si="25"/>
        <v>0</v>
      </c>
      <c r="E42" s="139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6"/>
        <v>0</v>
      </c>
      <c r="P42" s="404"/>
      <c r="Q42" s="138" t="str">
        <f t="shared" si="27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8"/>
        <v>0</v>
      </c>
      <c r="Y42" s="404"/>
      <c r="Z42" s="138" t="str">
        <f t="shared" si="29"/>
        <v/>
      </c>
      <c r="AA42" s="138"/>
      <c r="AB42" s="138"/>
      <c r="AC42" s="62"/>
    </row>
    <row r="43" spans="1:31" ht="15.95" hidden="1" customHeight="1" x14ac:dyDescent="0.25">
      <c r="A43" s="30"/>
      <c r="B43" s="30"/>
      <c r="C43" s="25">
        <f t="shared" si="25"/>
        <v>0</v>
      </c>
      <c r="D43" s="25">
        <f t="shared" si="25"/>
        <v>0</v>
      </c>
      <c r="E43" s="138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6"/>
        <v>0</v>
      </c>
      <c r="P43" s="404"/>
      <c r="Q43" s="138" t="str">
        <f t="shared" si="27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8"/>
        <v>0</v>
      </c>
      <c r="Y43" s="404"/>
      <c r="Z43" s="138" t="str">
        <f t="shared" si="29"/>
        <v/>
      </c>
      <c r="AA43" s="138"/>
      <c r="AB43" s="138"/>
      <c r="AC43" s="62"/>
    </row>
    <row r="44" spans="1:31" ht="15.95" hidden="1" customHeight="1" x14ac:dyDescent="0.25">
      <c r="A44" s="30"/>
      <c r="B44" s="30"/>
      <c r="C44" s="25">
        <f t="shared" si="25"/>
        <v>0</v>
      </c>
      <c r="D44" s="25">
        <f t="shared" si="25"/>
        <v>0</v>
      </c>
      <c r="E44" s="139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6"/>
        <v>0</v>
      </c>
      <c r="P44" s="404"/>
      <c r="Q44" s="138" t="str">
        <f t="shared" si="27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8"/>
        <v>0</v>
      </c>
      <c r="Y44" s="404"/>
      <c r="Z44" s="138" t="str">
        <f t="shared" si="29"/>
        <v/>
      </c>
      <c r="AA44" s="138"/>
      <c r="AB44" s="138"/>
      <c r="AC44" s="62"/>
    </row>
    <row r="45" spans="1:31" ht="15.95" hidden="1" customHeight="1" x14ac:dyDescent="0.25">
      <c r="A45" s="30"/>
      <c r="B45" s="30"/>
      <c r="C45" s="25" t="str">
        <f t="shared" si="25"/>
        <v/>
      </c>
      <c r="D45" s="25" t="str">
        <f t="shared" si="25"/>
        <v/>
      </c>
      <c r="E45" s="138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6"/>
        <v>0</v>
      </c>
      <c r="P45" s="404"/>
      <c r="Q45" s="138" t="str">
        <f t="shared" si="27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8"/>
        <v>0</v>
      </c>
      <c r="Y45" s="404"/>
      <c r="Z45" s="138" t="str">
        <f t="shared" si="29"/>
        <v/>
      </c>
      <c r="AA45" s="138" t="str">
        <f>IF(OR(Z45=0,Z45=""),"",IF(VLOOKUP(F45*11,$F$14:$Z$21,21,FALSE)=0,"A",IF(Z45&gt;(VLOOKUP(F45*11,$F$14:$Z$21,21,FALSE)),"B","A")))</f>
        <v/>
      </c>
      <c r="AB45" s="138" t="str">
        <f t="shared" ref="AB45:AB53" si="30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25"/>
        <v/>
      </c>
      <c r="D46" s="25" t="str">
        <f t="shared" si="25"/>
        <v/>
      </c>
      <c r="E46" s="139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6"/>
        <v>0</v>
      </c>
      <c r="P46" s="404"/>
      <c r="Q46" s="138" t="str">
        <f t="shared" si="27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8"/>
        <v>0</v>
      </c>
      <c r="Y46" s="404"/>
      <c r="Z46" s="138" t="str">
        <f t="shared" si="29"/>
        <v/>
      </c>
      <c r="AA46" s="138" t="str">
        <f t="shared" ref="AA46:AA53" si="31">IF(OR(Z46=0,Z46=""),"",IF(VLOOKUP(F46/11,$F$6:$Z$13,21,FALSE)=0,"A",IF(Z46&gt;VLOOKUP(F46/11,$F$6:$Z$13,21,FALSE),"B","A")))</f>
        <v/>
      </c>
      <c r="AB46" s="138" t="str">
        <f t="shared" si="30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25"/>
        <v/>
      </c>
      <c r="D47" s="25" t="str">
        <f t="shared" si="25"/>
        <v/>
      </c>
      <c r="E47" s="138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6"/>
        <v>0</v>
      </c>
      <c r="P47" s="404"/>
      <c r="Q47" s="138" t="str">
        <f t="shared" si="27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8"/>
        <v>0</v>
      </c>
      <c r="Y47" s="404"/>
      <c r="Z47" s="138" t="str">
        <f t="shared" si="29"/>
        <v/>
      </c>
      <c r="AA47" s="138" t="str">
        <f t="shared" si="31"/>
        <v/>
      </c>
      <c r="AB47" s="138" t="str">
        <f t="shared" si="30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25"/>
        <v/>
      </c>
      <c r="D48" s="25" t="str">
        <f t="shared" si="25"/>
        <v/>
      </c>
      <c r="E48" s="139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6"/>
        <v>0</v>
      </c>
      <c r="P48" s="404"/>
      <c r="Q48" s="138" t="str">
        <f t="shared" si="27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8"/>
        <v>0</v>
      </c>
      <c r="Y48" s="404"/>
      <c r="Z48" s="138" t="str">
        <f t="shared" si="29"/>
        <v/>
      </c>
      <c r="AA48" s="138" t="str">
        <f t="shared" si="31"/>
        <v/>
      </c>
      <c r="AB48" s="138" t="str">
        <f t="shared" si="30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25"/>
        <v/>
      </c>
      <c r="D49" s="25" t="str">
        <f t="shared" si="25"/>
        <v/>
      </c>
      <c r="E49" s="138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6"/>
        <v>0</v>
      </c>
      <c r="P49" s="404"/>
      <c r="Q49" s="138" t="str">
        <f t="shared" si="27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8"/>
        <v>0</v>
      </c>
      <c r="Y49" s="404"/>
      <c r="Z49" s="138" t="str">
        <f t="shared" si="29"/>
        <v/>
      </c>
      <c r="AA49" s="138" t="str">
        <f t="shared" si="31"/>
        <v/>
      </c>
      <c r="AB49" s="138" t="str">
        <f t="shared" si="30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25"/>
        <v/>
      </c>
      <c r="D50" s="25" t="str">
        <f t="shared" si="25"/>
        <v/>
      </c>
      <c r="E50" s="139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6"/>
        <v>0</v>
      </c>
      <c r="P50" s="404"/>
      <c r="Q50" s="138" t="str">
        <f t="shared" si="27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8"/>
        <v>0</v>
      </c>
      <c r="Y50" s="404"/>
      <c r="Z50" s="138" t="str">
        <f t="shared" si="29"/>
        <v/>
      </c>
      <c r="AA50" s="138" t="str">
        <f t="shared" si="31"/>
        <v/>
      </c>
      <c r="AB50" s="138" t="str">
        <f t="shared" si="30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25"/>
        <v/>
      </c>
      <c r="D51" s="25" t="str">
        <f t="shared" si="25"/>
        <v/>
      </c>
      <c r="E51" s="138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6"/>
        <v>0</v>
      </c>
      <c r="P51" s="404"/>
      <c r="Q51" s="138" t="str">
        <f t="shared" si="27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8"/>
        <v>0</v>
      </c>
      <c r="Y51" s="404"/>
      <c r="Z51" s="138" t="str">
        <f t="shared" si="29"/>
        <v/>
      </c>
      <c r="AA51" s="138" t="str">
        <f t="shared" si="31"/>
        <v/>
      </c>
      <c r="AB51" s="138" t="str">
        <f t="shared" si="30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25"/>
        <v/>
      </c>
      <c r="D52" s="25" t="str">
        <f t="shared" si="25"/>
        <v/>
      </c>
      <c r="E52" s="139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6"/>
        <v>0</v>
      </c>
      <c r="P52" s="404"/>
      <c r="Q52" s="138" t="str">
        <f t="shared" si="27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8"/>
        <v>0</v>
      </c>
      <c r="Y52" s="404"/>
      <c r="Z52" s="138" t="str">
        <f t="shared" si="29"/>
        <v/>
      </c>
      <c r="AA52" s="138" t="str">
        <f t="shared" si="31"/>
        <v/>
      </c>
      <c r="AB52" s="138" t="str">
        <f t="shared" si="30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25"/>
        <v/>
      </c>
      <c r="D53" s="25" t="str">
        <f t="shared" si="25"/>
        <v/>
      </c>
      <c r="E53" s="138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6"/>
        <v>0</v>
      </c>
      <c r="P53" s="404"/>
      <c r="Q53" s="138" t="str">
        <f t="shared" si="27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8"/>
        <v>0</v>
      </c>
      <c r="Y53" s="404"/>
      <c r="Z53" s="138" t="str">
        <f t="shared" si="29"/>
        <v/>
      </c>
      <c r="AA53" s="138" t="str">
        <f t="shared" si="31"/>
        <v/>
      </c>
      <c r="AB53" s="138" t="str">
        <f t="shared" si="30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138" t="s">
        <v>43</v>
      </c>
      <c r="F56" s="138" t="s">
        <v>44</v>
      </c>
      <c r="G56" s="138" t="s">
        <v>24</v>
      </c>
      <c r="H56" s="138" t="s">
        <v>25</v>
      </c>
      <c r="I56" s="418" t="s">
        <v>45</v>
      </c>
      <c r="J56" s="418"/>
      <c r="K56" s="139" t="s">
        <v>43</v>
      </c>
      <c r="L56" s="140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143"/>
      <c r="AB56" s="143"/>
      <c r="AC56" s="71"/>
    </row>
    <row r="57" spans="1:30" ht="15.95" hidden="1" customHeight="1" x14ac:dyDescent="0.25">
      <c r="C57" s="25">
        <v>17</v>
      </c>
      <c r="D57" s="17">
        <v>25</v>
      </c>
      <c r="E57" s="138">
        <v>17</v>
      </c>
      <c r="F57" s="138" t="str">
        <f>IF(ISERROR(VLOOKUP($C57,$L$68:$N$99,2,FALSE)=TRUE),"",VLOOKUP($C57,$L$68:$N$99,2,FALSE))</f>
        <v/>
      </c>
      <c r="G57" s="56" t="str">
        <f t="shared" ref="G57:G64" si="32">IF(ISERROR(VLOOKUP($F57,males_declared,2,FALSE))=TRUE,"",UPPER(VLOOKUP($F57,males_declared,2,FALSE)))</f>
        <v/>
      </c>
      <c r="H57" s="56" t="str">
        <f t="shared" ref="H57:H64" si="33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138">
        <v>25</v>
      </c>
      <c r="L57" s="138" t="str">
        <f>IF(ISERROR(VLOOKUP($D57,$L$68:$N$99,2,FALSE)=TRUE),"",VLOOKUP($D57,$L$68:$N$99,2,FALSE))</f>
        <v/>
      </c>
      <c r="M57" s="405" t="str">
        <f t="shared" ref="M57:M64" si="34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35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138">
        <v>18</v>
      </c>
      <c r="F58" s="138" t="str">
        <f t="shared" ref="F58:F64" si="36">IF(ISERROR(VLOOKUP($C58,$L$68:$N$99,2,FALSE)=TRUE),"",VLOOKUP($C58,$L$68:$N$99,2,FALSE))</f>
        <v/>
      </c>
      <c r="G58" s="56" t="str">
        <f t="shared" si="32"/>
        <v/>
      </c>
      <c r="H58" s="56" t="str">
        <f t="shared" si="33"/>
        <v/>
      </c>
      <c r="I58" s="402" t="str">
        <f t="shared" ref="I58:I64" si="37">IF(ISERROR(VLOOKUP($C58,$L$68:$N$99,3,FALSE)=TRUE),"",VLOOKUP($C58,$L$68:$N$99,3,FALSE))</f>
        <v/>
      </c>
      <c r="J58" s="404"/>
      <c r="K58" s="138">
        <v>26</v>
      </c>
      <c r="L58" s="138" t="str">
        <f t="shared" ref="L58:L64" si="38">IF(ISERROR(VLOOKUP($D58,$L$68:$N$99,2,FALSE)=TRUE),"",VLOOKUP($D58,$L$68:$N$99,2,FALSE))</f>
        <v/>
      </c>
      <c r="M58" s="405" t="str">
        <f t="shared" si="34"/>
        <v/>
      </c>
      <c r="N58" s="406"/>
      <c r="O58" s="406"/>
      <c r="P58" s="407"/>
      <c r="Q58" s="408" t="str">
        <f t="shared" si="35"/>
        <v/>
      </c>
      <c r="R58" s="409"/>
      <c r="S58" s="409"/>
      <c r="T58" s="410"/>
      <c r="U58" s="402" t="str">
        <f t="shared" ref="U58:U64" si="39">IF(ISERROR(VLOOKUP($D58,$L$68:$N$99,3,FALSE)=TRUE),"",VLOOKUP($D58,$L$68:$N$99,3,FALSE))</f>
        <v/>
      </c>
      <c r="V58" s="404"/>
      <c r="W58" s="41"/>
      <c r="X58" s="42"/>
      <c r="Y58" s="42"/>
      <c r="Z58" s="20"/>
      <c r="AA58" s="143"/>
      <c r="AB58" s="143"/>
      <c r="AC58" s="71"/>
    </row>
    <row r="59" spans="1:30" ht="15.95" hidden="1" customHeight="1" x14ac:dyDescent="0.25">
      <c r="C59" s="25">
        <v>19</v>
      </c>
      <c r="D59" s="17">
        <v>27</v>
      </c>
      <c r="E59" s="138">
        <v>19</v>
      </c>
      <c r="F59" s="138" t="str">
        <f t="shared" si="36"/>
        <v/>
      </c>
      <c r="G59" s="56" t="str">
        <f t="shared" si="32"/>
        <v/>
      </c>
      <c r="H59" s="56" t="str">
        <f t="shared" si="33"/>
        <v/>
      </c>
      <c r="I59" s="402" t="str">
        <f t="shared" si="37"/>
        <v/>
      </c>
      <c r="J59" s="404"/>
      <c r="K59" s="138">
        <v>27</v>
      </c>
      <c r="L59" s="138" t="str">
        <f t="shared" si="38"/>
        <v/>
      </c>
      <c r="M59" s="405" t="str">
        <f t="shared" si="34"/>
        <v/>
      </c>
      <c r="N59" s="406"/>
      <c r="O59" s="406"/>
      <c r="P59" s="407"/>
      <c r="Q59" s="408" t="str">
        <f t="shared" si="35"/>
        <v/>
      </c>
      <c r="R59" s="409"/>
      <c r="S59" s="409"/>
      <c r="T59" s="410"/>
      <c r="U59" s="402" t="str">
        <f t="shared" si="39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138">
        <v>20</v>
      </c>
      <c r="F60" s="138" t="str">
        <f t="shared" si="36"/>
        <v/>
      </c>
      <c r="G60" s="56" t="str">
        <f t="shared" si="32"/>
        <v/>
      </c>
      <c r="H60" s="56" t="str">
        <f t="shared" si="33"/>
        <v/>
      </c>
      <c r="I60" s="402" t="str">
        <f t="shared" si="37"/>
        <v/>
      </c>
      <c r="J60" s="404"/>
      <c r="K60" s="138">
        <v>28</v>
      </c>
      <c r="L60" s="138" t="str">
        <f t="shared" si="38"/>
        <v/>
      </c>
      <c r="M60" s="405" t="str">
        <f t="shared" si="34"/>
        <v/>
      </c>
      <c r="N60" s="406"/>
      <c r="O60" s="406"/>
      <c r="P60" s="407"/>
      <c r="Q60" s="408" t="str">
        <f t="shared" si="35"/>
        <v/>
      </c>
      <c r="R60" s="409"/>
      <c r="S60" s="409"/>
      <c r="T60" s="410"/>
      <c r="U60" s="402" t="str">
        <f t="shared" si="39"/>
        <v/>
      </c>
      <c r="V60" s="404"/>
      <c r="W60" s="41"/>
      <c r="X60" s="42"/>
      <c r="Y60" s="42"/>
      <c r="Z60" s="20"/>
      <c r="AA60" s="143"/>
      <c r="AB60" s="143"/>
      <c r="AC60" s="71"/>
    </row>
    <row r="61" spans="1:30" ht="15.95" hidden="1" customHeight="1" x14ac:dyDescent="0.25">
      <c r="C61" s="25">
        <v>21</v>
      </c>
      <c r="D61" s="17">
        <v>29</v>
      </c>
      <c r="E61" s="138">
        <v>21</v>
      </c>
      <c r="F61" s="138" t="str">
        <f t="shared" si="36"/>
        <v/>
      </c>
      <c r="G61" s="56" t="str">
        <f t="shared" si="32"/>
        <v/>
      </c>
      <c r="H61" s="56" t="str">
        <f t="shared" si="33"/>
        <v/>
      </c>
      <c r="I61" s="402" t="str">
        <f t="shared" si="37"/>
        <v/>
      </c>
      <c r="J61" s="404"/>
      <c r="K61" s="138">
        <v>29</v>
      </c>
      <c r="L61" s="138" t="str">
        <f t="shared" si="38"/>
        <v/>
      </c>
      <c r="M61" s="405" t="str">
        <f t="shared" si="34"/>
        <v/>
      </c>
      <c r="N61" s="406"/>
      <c r="O61" s="406"/>
      <c r="P61" s="407"/>
      <c r="Q61" s="408" t="str">
        <f t="shared" si="35"/>
        <v/>
      </c>
      <c r="R61" s="409"/>
      <c r="S61" s="409"/>
      <c r="T61" s="410"/>
      <c r="U61" s="402" t="str">
        <f t="shared" si="39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138">
        <v>22</v>
      </c>
      <c r="F62" s="138" t="str">
        <f t="shared" si="36"/>
        <v/>
      </c>
      <c r="G62" s="56" t="str">
        <f t="shared" si="32"/>
        <v/>
      </c>
      <c r="H62" s="56" t="str">
        <f t="shared" si="33"/>
        <v/>
      </c>
      <c r="I62" s="402" t="str">
        <f t="shared" si="37"/>
        <v/>
      </c>
      <c r="J62" s="404"/>
      <c r="K62" s="138">
        <v>30</v>
      </c>
      <c r="L62" s="138" t="str">
        <f t="shared" si="38"/>
        <v/>
      </c>
      <c r="M62" s="405" t="str">
        <f t="shared" si="34"/>
        <v/>
      </c>
      <c r="N62" s="406"/>
      <c r="O62" s="406"/>
      <c r="P62" s="407"/>
      <c r="Q62" s="408" t="str">
        <f t="shared" si="35"/>
        <v/>
      </c>
      <c r="R62" s="409"/>
      <c r="S62" s="409"/>
      <c r="T62" s="410"/>
      <c r="U62" s="402" t="str">
        <f t="shared" si="39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138">
        <v>23</v>
      </c>
      <c r="F63" s="138" t="str">
        <f t="shared" si="36"/>
        <v/>
      </c>
      <c r="G63" s="56" t="str">
        <f t="shared" si="32"/>
        <v/>
      </c>
      <c r="H63" s="56" t="str">
        <f t="shared" si="33"/>
        <v/>
      </c>
      <c r="I63" s="402" t="str">
        <f t="shared" si="37"/>
        <v/>
      </c>
      <c r="J63" s="404"/>
      <c r="K63" s="138">
        <v>31</v>
      </c>
      <c r="L63" s="138" t="str">
        <f t="shared" si="38"/>
        <v/>
      </c>
      <c r="M63" s="405" t="str">
        <f t="shared" si="34"/>
        <v/>
      </c>
      <c r="N63" s="406"/>
      <c r="O63" s="406"/>
      <c r="P63" s="407"/>
      <c r="Q63" s="408" t="str">
        <f t="shared" si="35"/>
        <v/>
      </c>
      <c r="R63" s="409"/>
      <c r="S63" s="409"/>
      <c r="T63" s="410"/>
      <c r="U63" s="402" t="str">
        <f t="shared" si="39"/>
        <v/>
      </c>
      <c r="V63" s="404"/>
      <c r="W63" s="41"/>
      <c r="X63" s="42"/>
      <c r="Y63" s="42"/>
      <c r="Z63" s="20"/>
      <c r="AA63" s="143"/>
      <c r="AB63" s="143"/>
      <c r="AC63" s="71"/>
    </row>
    <row r="64" spans="1:30" ht="15.95" hidden="1" customHeight="1" x14ac:dyDescent="0.25">
      <c r="C64" s="25">
        <v>24</v>
      </c>
      <c r="D64" s="17">
        <v>32</v>
      </c>
      <c r="E64" s="138">
        <v>24</v>
      </c>
      <c r="F64" s="138" t="str">
        <f t="shared" si="36"/>
        <v/>
      </c>
      <c r="G64" s="56" t="str">
        <f t="shared" si="32"/>
        <v/>
      </c>
      <c r="H64" s="56" t="str">
        <f t="shared" si="33"/>
        <v/>
      </c>
      <c r="I64" s="402" t="str">
        <f t="shared" si="37"/>
        <v/>
      </c>
      <c r="J64" s="404"/>
      <c r="K64" s="138">
        <v>32</v>
      </c>
      <c r="L64" s="138" t="str">
        <f t="shared" si="38"/>
        <v/>
      </c>
      <c r="M64" s="405" t="str">
        <f t="shared" si="34"/>
        <v/>
      </c>
      <c r="N64" s="406"/>
      <c r="O64" s="406"/>
      <c r="P64" s="407"/>
      <c r="Q64" s="408" t="str">
        <f t="shared" si="35"/>
        <v/>
      </c>
      <c r="R64" s="409"/>
      <c r="S64" s="409"/>
      <c r="T64" s="410"/>
      <c r="U64" s="402" t="str">
        <f t="shared" si="39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40">L68</f>
        <v>2</v>
      </c>
      <c r="F68" s="47">
        <f t="shared" ref="F68:H83" si="41">F6</f>
        <v>241</v>
      </c>
      <c r="G68" s="48" t="str">
        <f t="shared" si="41"/>
        <v>Benjamin WILLIAMS</v>
      </c>
      <c r="H68" s="48" t="str">
        <f t="shared" si="41"/>
        <v>Sale Harriers</v>
      </c>
      <c r="I68" s="47">
        <f>O6</f>
        <v>0</v>
      </c>
      <c r="J68" s="47" t="str">
        <f>IF(OR(I68=0,I68=""),"",RANK(I68,$I$68:$I$99))</f>
        <v/>
      </c>
      <c r="K68" s="47">
        <f t="shared" ref="K68:K83" si="42">X6</f>
        <v>15.91</v>
      </c>
      <c r="L68" s="47">
        <f t="shared" ref="L68:L99" si="43">IF(OR(K68=0,K68=""),"",RANK(K68,$K$68:$K$99))</f>
        <v>2</v>
      </c>
      <c r="M68" s="47">
        <f t="shared" ref="M68:M99" si="44">F68</f>
        <v>241</v>
      </c>
      <c r="N68" s="47">
        <f t="shared" ref="N68:N99" si="45">K68</f>
        <v>15.91</v>
      </c>
    </row>
    <row r="69" spans="3:14" hidden="1" x14ac:dyDescent="0.25">
      <c r="C69" s="22"/>
      <c r="D69" s="22"/>
      <c r="E69" s="47">
        <f t="shared" si="40"/>
        <v>1</v>
      </c>
      <c r="F69" s="47">
        <f t="shared" si="41"/>
        <v>243</v>
      </c>
      <c r="G69" s="48" t="str">
        <f t="shared" si="41"/>
        <v>Julian REID</v>
      </c>
      <c r="H69" s="48" t="str">
        <f t="shared" si="41"/>
        <v>Sale Harriers</v>
      </c>
      <c r="I69" s="47">
        <f t="shared" ref="I69:I83" si="46">O7</f>
        <v>15.92</v>
      </c>
      <c r="J69" s="47">
        <f t="shared" ref="J69:J99" si="47">IF(OR(I69=0,I69=""),"",RANK(I69,$I$68:$I$99))</f>
        <v>1</v>
      </c>
      <c r="K69" s="47">
        <f t="shared" si="42"/>
        <v>15.92</v>
      </c>
      <c r="L69" s="47">
        <f t="shared" si="43"/>
        <v>1</v>
      </c>
      <c r="M69" s="47">
        <f t="shared" si="44"/>
        <v>243</v>
      </c>
      <c r="N69" s="47">
        <f t="shared" si="45"/>
        <v>15.92</v>
      </c>
    </row>
    <row r="70" spans="3:14" hidden="1" x14ac:dyDescent="0.25">
      <c r="C70" s="22"/>
      <c r="D70" s="22"/>
      <c r="E70" s="47" t="str">
        <f t="shared" si="40"/>
        <v/>
      </c>
      <c r="F70" s="47">
        <f t="shared" si="41"/>
        <v>0</v>
      </c>
      <c r="G70" s="48" t="str">
        <f t="shared" si="41"/>
        <v/>
      </c>
      <c r="H70" s="48" t="str">
        <f t="shared" si="41"/>
        <v/>
      </c>
      <c r="I70" s="47">
        <f t="shared" si="46"/>
        <v>0</v>
      </c>
      <c r="J70" s="47" t="str">
        <f t="shared" si="47"/>
        <v/>
      </c>
      <c r="K70" s="47">
        <f t="shared" si="42"/>
        <v>0</v>
      </c>
      <c r="L70" s="47" t="str">
        <f t="shared" si="43"/>
        <v/>
      </c>
      <c r="M70" s="47">
        <f t="shared" si="44"/>
        <v>0</v>
      </c>
      <c r="N70" s="47">
        <f t="shared" si="45"/>
        <v>0</v>
      </c>
    </row>
    <row r="71" spans="3:14" hidden="1" x14ac:dyDescent="0.25">
      <c r="C71" s="22"/>
      <c r="D71" s="22"/>
      <c r="E71" s="47">
        <f t="shared" si="40"/>
        <v>7</v>
      </c>
      <c r="F71" s="47">
        <f t="shared" si="41"/>
        <v>245</v>
      </c>
      <c r="G71" s="48" t="str">
        <f t="shared" si="41"/>
        <v>Paulius SVARAUSKAS</v>
      </c>
      <c r="H71" s="48" t="str">
        <f t="shared" si="41"/>
        <v>WSEH</v>
      </c>
      <c r="I71" s="47">
        <f t="shared" si="46"/>
        <v>14.62</v>
      </c>
      <c r="J71" s="47">
        <f t="shared" si="47"/>
        <v>6</v>
      </c>
      <c r="K71" s="47">
        <f t="shared" si="42"/>
        <v>14.62</v>
      </c>
      <c r="L71" s="47">
        <f t="shared" si="43"/>
        <v>7</v>
      </c>
      <c r="M71" s="47">
        <f t="shared" si="44"/>
        <v>245</v>
      </c>
      <c r="N71" s="47">
        <f t="shared" si="45"/>
        <v>14.62</v>
      </c>
    </row>
    <row r="72" spans="3:14" hidden="1" x14ac:dyDescent="0.25">
      <c r="C72" s="22"/>
      <c r="D72" s="22"/>
      <c r="E72" s="47">
        <f t="shared" si="40"/>
        <v>4</v>
      </c>
      <c r="F72" s="47">
        <f t="shared" ref="F72:F82" si="48">F10</f>
        <v>246</v>
      </c>
      <c r="G72" s="48" t="str">
        <f t="shared" si="41"/>
        <v>Henry CLARKSON</v>
      </c>
      <c r="H72" s="48" t="str">
        <f t="shared" si="41"/>
        <v>Liverpool Harriers</v>
      </c>
      <c r="I72" s="47">
        <f t="shared" si="46"/>
        <v>15.54</v>
      </c>
      <c r="J72" s="47">
        <f t="shared" si="47"/>
        <v>2</v>
      </c>
      <c r="K72" s="47">
        <f t="shared" si="42"/>
        <v>15.54</v>
      </c>
      <c r="L72" s="47">
        <f t="shared" si="43"/>
        <v>4</v>
      </c>
      <c r="M72" s="47">
        <f t="shared" si="44"/>
        <v>246</v>
      </c>
      <c r="N72" s="47">
        <f t="shared" si="45"/>
        <v>15.54</v>
      </c>
    </row>
    <row r="73" spans="3:14" hidden="1" x14ac:dyDescent="0.25">
      <c r="C73" s="22"/>
      <c r="D73" s="22"/>
      <c r="E73" s="47">
        <f t="shared" si="40"/>
        <v>5</v>
      </c>
      <c r="F73" s="47">
        <f t="shared" si="48"/>
        <v>247</v>
      </c>
      <c r="G73" s="48" t="str">
        <f t="shared" si="41"/>
        <v>Kevin METZGER</v>
      </c>
      <c r="H73" s="48" t="str">
        <f t="shared" si="41"/>
        <v>Sale Harriers</v>
      </c>
      <c r="I73" s="47">
        <f t="shared" si="46"/>
        <v>14.99</v>
      </c>
      <c r="J73" s="47">
        <f t="shared" si="47"/>
        <v>4</v>
      </c>
      <c r="K73" s="47">
        <f t="shared" si="42"/>
        <v>15.3</v>
      </c>
      <c r="L73" s="47">
        <f t="shared" si="43"/>
        <v>5</v>
      </c>
      <c r="M73" s="47">
        <f t="shared" si="44"/>
        <v>247</v>
      </c>
      <c r="N73" s="47">
        <f t="shared" si="45"/>
        <v>15.3</v>
      </c>
    </row>
    <row r="74" spans="3:14" hidden="1" x14ac:dyDescent="0.25">
      <c r="C74" s="22"/>
      <c r="D74" s="22"/>
      <c r="E74" s="47">
        <f t="shared" si="40"/>
        <v>6</v>
      </c>
      <c r="F74" s="47">
        <f t="shared" si="48"/>
        <v>248</v>
      </c>
      <c r="G74" s="48" t="str">
        <f t="shared" si="41"/>
        <v>Chuko CRIBB</v>
      </c>
      <c r="H74" s="48" t="str">
        <f t="shared" si="41"/>
        <v>M Milton Keynes AC</v>
      </c>
      <c r="I74" s="47">
        <f t="shared" si="46"/>
        <v>14.75</v>
      </c>
      <c r="J74" s="47">
        <f t="shared" si="47"/>
        <v>5</v>
      </c>
      <c r="K74" s="47">
        <f t="shared" si="42"/>
        <v>14.75</v>
      </c>
      <c r="L74" s="47">
        <f t="shared" si="43"/>
        <v>6</v>
      </c>
      <c r="M74" s="47">
        <f t="shared" si="44"/>
        <v>248</v>
      </c>
      <c r="N74" s="47">
        <f t="shared" si="45"/>
        <v>14.75</v>
      </c>
    </row>
    <row r="75" spans="3:14" hidden="1" x14ac:dyDescent="0.25">
      <c r="C75" s="22"/>
      <c r="D75" s="22"/>
      <c r="E75" s="47">
        <f t="shared" si="40"/>
        <v>10</v>
      </c>
      <c r="F75" s="47">
        <f t="shared" si="48"/>
        <v>249</v>
      </c>
      <c r="G75" s="48" t="str">
        <f t="shared" si="41"/>
        <v>Joshua BONES</v>
      </c>
      <c r="H75" s="48" t="str">
        <f t="shared" si="41"/>
        <v>Scunthorpe</v>
      </c>
      <c r="I75" s="47">
        <f t="shared" si="46"/>
        <v>13.27</v>
      </c>
      <c r="J75" s="47">
        <f t="shared" si="47"/>
        <v>9</v>
      </c>
      <c r="K75" s="47">
        <f t="shared" si="42"/>
        <v>13.95</v>
      </c>
      <c r="L75" s="47">
        <f t="shared" si="43"/>
        <v>10</v>
      </c>
      <c r="M75" s="47">
        <f t="shared" si="44"/>
        <v>249</v>
      </c>
      <c r="N75" s="47">
        <f t="shared" si="45"/>
        <v>13.95</v>
      </c>
    </row>
    <row r="76" spans="3:14" hidden="1" x14ac:dyDescent="0.25">
      <c r="C76" s="22"/>
      <c r="D76" s="22"/>
      <c r="E76" s="47">
        <f t="shared" si="40"/>
        <v>3</v>
      </c>
      <c r="F76" s="47">
        <f t="shared" si="48"/>
        <v>255</v>
      </c>
      <c r="G76" s="48" t="str">
        <f t="shared" si="41"/>
        <v>Efe UWAIFO</v>
      </c>
      <c r="H76" s="48" t="str">
        <f t="shared" si="41"/>
        <v>Harrow</v>
      </c>
      <c r="I76" s="47">
        <f t="shared" si="46"/>
        <v>15.47</v>
      </c>
      <c r="J76" s="47">
        <f t="shared" si="47"/>
        <v>3</v>
      </c>
      <c r="K76" s="47">
        <f t="shared" si="42"/>
        <v>15.64</v>
      </c>
      <c r="L76" s="47">
        <f t="shared" si="43"/>
        <v>3</v>
      </c>
      <c r="M76" s="47">
        <f t="shared" si="44"/>
        <v>255</v>
      </c>
      <c r="N76" s="47">
        <f t="shared" si="45"/>
        <v>15.64</v>
      </c>
    </row>
    <row r="77" spans="3:14" hidden="1" x14ac:dyDescent="0.25">
      <c r="C77" s="22"/>
      <c r="D77" s="22"/>
      <c r="E77" s="47" t="str">
        <f t="shared" si="40"/>
        <v/>
      </c>
      <c r="F77" s="47">
        <f t="shared" si="48"/>
        <v>251</v>
      </c>
      <c r="G77" s="48" t="str">
        <f t="shared" si="41"/>
        <v>Emmanuel ODUBANJO</v>
      </c>
      <c r="H77" s="48" t="str">
        <f t="shared" si="41"/>
        <v>Sale Harriers</v>
      </c>
      <c r="I77" s="47">
        <f t="shared" si="46"/>
        <v>0</v>
      </c>
      <c r="J77" s="47" t="str">
        <f t="shared" si="47"/>
        <v/>
      </c>
      <c r="K77" s="47">
        <f t="shared" si="42"/>
        <v>0</v>
      </c>
      <c r="L77" s="47" t="str">
        <f t="shared" si="43"/>
        <v/>
      </c>
      <c r="M77" s="47">
        <f t="shared" si="44"/>
        <v>251</v>
      </c>
      <c r="N77" s="47">
        <f t="shared" si="45"/>
        <v>0</v>
      </c>
    </row>
    <row r="78" spans="3:14" hidden="1" x14ac:dyDescent="0.25">
      <c r="C78" s="22"/>
      <c r="D78" s="22"/>
      <c r="E78" s="47" t="str">
        <f t="shared" si="40"/>
        <v/>
      </c>
      <c r="F78" s="47">
        <f t="shared" si="48"/>
        <v>252</v>
      </c>
      <c r="G78" s="48" t="str">
        <f t="shared" si="41"/>
        <v>Robert SUTHERLAND</v>
      </c>
      <c r="H78" s="48" t="str">
        <f t="shared" si="41"/>
        <v>Wycombe Phoenix</v>
      </c>
      <c r="I78" s="47">
        <f t="shared" si="46"/>
        <v>0</v>
      </c>
      <c r="J78" s="47" t="str">
        <f t="shared" si="47"/>
        <v/>
      </c>
      <c r="K78" s="47">
        <f t="shared" si="42"/>
        <v>0</v>
      </c>
      <c r="L78" s="47" t="str">
        <f t="shared" si="43"/>
        <v/>
      </c>
      <c r="M78" s="47">
        <f t="shared" si="44"/>
        <v>252</v>
      </c>
      <c r="N78" s="47">
        <f t="shared" si="45"/>
        <v>0</v>
      </c>
    </row>
    <row r="79" spans="3:14" hidden="1" x14ac:dyDescent="0.25">
      <c r="C79" s="22"/>
      <c r="D79" s="22"/>
      <c r="E79" s="47">
        <f t="shared" si="40"/>
        <v>9</v>
      </c>
      <c r="F79" s="47">
        <f t="shared" si="48"/>
        <v>254</v>
      </c>
      <c r="G79" s="48" t="str">
        <f t="shared" si="41"/>
        <v>Aaron ASHMEAD - SHOYE</v>
      </c>
      <c r="H79" s="48" t="str">
        <f t="shared" si="41"/>
        <v>Newham &amp; Essex Beagles</v>
      </c>
      <c r="I79" s="47">
        <f t="shared" si="46"/>
        <v>14.12</v>
      </c>
      <c r="J79" s="47">
        <f t="shared" si="47"/>
        <v>8</v>
      </c>
      <c r="K79" s="47">
        <f t="shared" si="42"/>
        <v>14.12</v>
      </c>
      <c r="L79" s="47">
        <f t="shared" si="43"/>
        <v>9</v>
      </c>
      <c r="M79" s="47">
        <f t="shared" si="44"/>
        <v>254</v>
      </c>
      <c r="N79" s="47">
        <f t="shared" si="45"/>
        <v>14.12</v>
      </c>
    </row>
    <row r="80" spans="3:14" hidden="1" x14ac:dyDescent="0.25">
      <c r="C80" s="22"/>
      <c r="D80" s="22"/>
      <c r="E80" s="47">
        <f t="shared" si="40"/>
        <v>8</v>
      </c>
      <c r="F80" s="47">
        <f t="shared" si="48"/>
        <v>250</v>
      </c>
      <c r="G80" s="48" t="str">
        <f t="shared" si="41"/>
        <v>Theophilus FADAYIRO</v>
      </c>
      <c r="H80" s="48" t="str">
        <f t="shared" si="41"/>
        <v>Newham &amp; Essex Beagles</v>
      </c>
      <c r="I80" s="47">
        <f t="shared" si="46"/>
        <v>14.17</v>
      </c>
      <c r="J80" s="47">
        <f t="shared" si="47"/>
        <v>7</v>
      </c>
      <c r="K80" s="47">
        <f t="shared" si="42"/>
        <v>14.17</v>
      </c>
      <c r="L80" s="47">
        <f t="shared" si="43"/>
        <v>8</v>
      </c>
      <c r="M80" s="47">
        <f t="shared" si="44"/>
        <v>250</v>
      </c>
      <c r="N80" s="47">
        <f t="shared" si="45"/>
        <v>14.17</v>
      </c>
    </row>
    <row r="81" spans="5:45" s="22" customFormat="1" hidden="1" x14ac:dyDescent="0.25">
      <c r="E81" s="47" t="str">
        <f t="shared" si="40"/>
        <v/>
      </c>
      <c r="F81" s="47">
        <f t="shared" si="48"/>
        <v>0</v>
      </c>
      <c r="G81" s="48" t="str">
        <f t="shared" si="41"/>
        <v/>
      </c>
      <c r="H81" s="48" t="str">
        <f t="shared" si="41"/>
        <v/>
      </c>
      <c r="I81" s="47">
        <f t="shared" si="46"/>
        <v>0</v>
      </c>
      <c r="J81" s="47" t="str">
        <f t="shared" si="47"/>
        <v/>
      </c>
      <c r="K81" s="47">
        <f t="shared" si="42"/>
        <v>0</v>
      </c>
      <c r="L81" s="47" t="str">
        <f t="shared" si="43"/>
        <v/>
      </c>
      <c r="M81" s="47">
        <f t="shared" si="44"/>
        <v>0</v>
      </c>
      <c r="N81" s="47">
        <f t="shared" si="45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40"/>
        <v/>
      </c>
      <c r="F82" s="47">
        <f t="shared" si="48"/>
        <v>0</v>
      </c>
      <c r="G82" s="48" t="str">
        <f t="shared" si="41"/>
        <v/>
      </c>
      <c r="H82" s="48" t="str">
        <f t="shared" si="41"/>
        <v/>
      </c>
      <c r="I82" s="47">
        <f t="shared" si="46"/>
        <v>0</v>
      </c>
      <c r="J82" s="47" t="str">
        <f t="shared" si="47"/>
        <v/>
      </c>
      <c r="K82" s="47">
        <f t="shared" si="42"/>
        <v>0</v>
      </c>
      <c r="L82" s="47" t="str">
        <f t="shared" si="43"/>
        <v/>
      </c>
      <c r="M82" s="47">
        <f t="shared" si="44"/>
        <v>0</v>
      </c>
      <c r="N82" s="47">
        <f t="shared" si="45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40"/>
        <v/>
      </c>
      <c r="F83" s="47">
        <f t="shared" si="41"/>
        <v>0</v>
      </c>
      <c r="G83" s="48" t="str">
        <f t="shared" si="41"/>
        <v/>
      </c>
      <c r="H83" s="48" t="str">
        <f t="shared" si="41"/>
        <v/>
      </c>
      <c r="I83" s="47">
        <f t="shared" si="46"/>
        <v>0</v>
      </c>
      <c r="J83" s="47" t="str">
        <f t="shared" si="47"/>
        <v/>
      </c>
      <c r="K83" s="47">
        <f t="shared" si="42"/>
        <v>0</v>
      </c>
      <c r="L83" s="47" t="str">
        <f t="shared" si="43"/>
        <v/>
      </c>
      <c r="M83" s="47">
        <f t="shared" si="44"/>
        <v>0</v>
      </c>
      <c r="N83" s="47">
        <f t="shared" si="45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40"/>
        <v/>
      </c>
      <c r="F84" s="50">
        <f t="shared" ref="F84:H99" si="49">F38</f>
        <v>0</v>
      </c>
      <c r="G84" s="49" t="str">
        <f t="shared" si="49"/>
        <v/>
      </c>
      <c r="H84" s="49" t="str">
        <f t="shared" si="49"/>
        <v/>
      </c>
      <c r="I84" s="50">
        <f>O38</f>
        <v>0</v>
      </c>
      <c r="J84" s="50" t="str">
        <f t="shared" si="47"/>
        <v/>
      </c>
      <c r="K84" s="50">
        <f>X38</f>
        <v>0</v>
      </c>
      <c r="L84" s="50" t="str">
        <f t="shared" si="43"/>
        <v/>
      </c>
      <c r="M84" s="50">
        <f t="shared" si="44"/>
        <v>0</v>
      </c>
      <c r="N84" s="50">
        <f t="shared" si="45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40"/>
        <v/>
      </c>
      <c r="F85" s="50">
        <f t="shared" si="49"/>
        <v>0</v>
      </c>
      <c r="G85" s="49" t="str">
        <f t="shared" si="49"/>
        <v/>
      </c>
      <c r="H85" s="49" t="str">
        <f t="shared" si="49"/>
        <v/>
      </c>
      <c r="I85" s="50">
        <f t="shared" ref="I85:I99" si="50">O39</f>
        <v>0</v>
      </c>
      <c r="J85" s="50" t="str">
        <f t="shared" si="47"/>
        <v/>
      </c>
      <c r="K85" s="50">
        <f t="shared" ref="K85:K99" si="51">X39</f>
        <v>0</v>
      </c>
      <c r="L85" s="50" t="str">
        <f t="shared" si="43"/>
        <v/>
      </c>
      <c r="M85" s="50">
        <f t="shared" si="44"/>
        <v>0</v>
      </c>
      <c r="N85" s="50">
        <f t="shared" si="45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40"/>
        <v/>
      </c>
      <c r="F86" s="50">
        <f t="shared" si="49"/>
        <v>0</v>
      </c>
      <c r="G86" s="49" t="str">
        <f t="shared" si="49"/>
        <v/>
      </c>
      <c r="H86" s="49" t="str">
        <f t="shared" si="49"/>
        <v/>
      </c>
      <c r="I86" s="50">
        <f t="shared" si="50"/>
        <v>0</v>
      </c>
      <c r="J86" s="50" t="str">
        <f t="shared" si="47"/>
        <v/>
      </c>
      <c r="K86" s="50">
        <f t="shared" si="51"/>
        <v>0</v>
      </c>
      <c r="L86" s="50" t="str">
        <f t="shared" si="43"/>
        <v/>
      </c>
      <c r="M86" s="50">
        <f t="shared" si="44"/>
        <v>0</v>
      </c>
      <c r="N86" s="50">
        <f t="shared" si="45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40"/>
        <v/>
      </c>
      <c r="F87" s="50">
        <f t="shared" si="49"/>
        <v>0</v>
      </c>
      <c r="G87" s="49" t="str">
        <f t="shared" si="49"/>
        <v/>
      </c>
      <c r="H87" s="49" t="str">
        <f t="shared" si="49"/>
        <v/>
      </c>
      <c r="I87" s="50">
        <f t="shared" si="50"/>
        <v>0</v>
      </c>
      <c r="J87" s="50" t="str">
        <f t="shared" si="47"/>
        <v/>
      </c>
      <c r="K87" s="50">
        <f t="shared" si="51"/>
        <v>0</v>
      </c>
      <c r="L87" s="50" t="str">
        <f t="shared" si="43"/>
        <v/>
      </c>
      <c r="M87" s="50">
        <f t="shared" si="44"/>
        <v>0</v>
      </c>
      <c r="N87" s="50">
        <f t="shared" si="45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40"/>
        <v/>
      </c>
      <c r="F88" s="50">
        <f t="shared" si="49"/>
        <v>0</v>
      </c>
      <c r="G88" s="49" t="str">
        <f t="shared" si="49"/>
        <v/>
      </c>
      <c r="H88" s="49" t="str">
        <f t="shared" si="49"/>
        <v/>
      </c>
      <c r="I88" s="50">
        <f t="shared" si="50"/>
        <v>0</v>
      </c>
      <c r="J88" s="50" t="str">
        <f t="shared" si="47"/>
        <v/>
      </c>
      <c r="K88" s="50">
        <f t="shared" si="51"/>
        <v>0</v>
      </c>
      <c r="L88" s="50" t="str">
        <f t="shared" si="43"/>
        <v/>
      </c>
      <c r="M88" s="50">
        <f t="shared" si="44"/>
        <v>0</v>
      </c>
      <c r="N88" s="50">
        <f t="shared" si="45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40"/>
        <v/>
      </c>
      <c r="F89" s="50">
        <f t="shared" si="49"/>
        <v>0</v>
      </c>
      <c r="G89" s="49" t="str">
        <f t="shared" si="49"/>
        <v/>
      </c>
      <c r="H89" s="49" t="str">
        <f t="shared" si="49"/>
        <v/>
      </c>
      <c r="I89" s="50">
        <f t="shared" si="50"/>
        <v>0</v>
      </c>
      <c r="J89" s="50" t="str">
        <f t="shared" si="47"/>
        <v/>
      </c>
      <c r="K89" s="50">
        <f t="shared" si="51"/>
        <v>0</v>
      </c>
      <c r="L89" s="50" t="str">
        <f t="shared" si="43"/>
        <v/>
      </c>
      <c r="M89" s="50">
        <f t="shared" si="44"/>
        <v>0</v>
      </c>
      <c r="N89" s="50">
        <f t="shared" si="45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40"/>
        <v/>
      </c>
      <c r="F90" s="50">
        <f t="shared" si="49"/>
        <v>0</v>
      </c>
      <c r="G90" s="49" t="str">
        <f t="shared" si="49"/>
        <v/>
      </c>
      <c r="H90" s="49" t="str">
        <f t="shared" si="49"/>
        <v/>
      </c>
      <c r="I90" s="50">
        <f t="shared" si="50"/>
        <v>0</v>
      </c>
      <c r="J90" s="50" t="str">
        <f t="shared" si="47"/>
        <v/>
      </c>
      <c r="K90" s="50">
        <f t="shared" si="51"/>
        <v>0</v>
      </c>
      <c r="L90" s="50" t="str">
        <f t="shared" si="43"/>
        <v/>
      </c>
      <c r="M90" s="50">
        <f t="shared" si="44"/>
        <v>0</v>
      </c>
      <c r="N90" s="50">
        <f t="shared" si="45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40"/>
        <v/>
      </c>
      <c r="F91" s="50" t="str">
        <f t="shared" si="49"/>
        <v/>
      </c>
      <c r="G91" s="49" t="str">
        <f t="shared" si="49"/>
        <v/>
      </c>
      <c r="H91" s="49" t="str">
        <f t="shared" si="49"/>
        <v/>
      </c>
      <c r="I91" s="50">
        <f t="shared" si="50"/>
        <v>0</v>
      </c>
      <c r="J91" s="50" t="str">
        <f t="shared" si="47"/>
        <v/>
      </c>
      <c r="K91" s="50">
        <f t="shared" si="51"/>
        <v>0</v>
      </c>
      <c r="L91" s="50" t="str">
        <f t="shared" si="43"/>
        <v/>
      </c>
      <c r="M91" s="50" t="str">
        <f t="shared" si="44"/>
        <v/>
      </c>
      <c r="N91" s="50">
        <f t="shared" si="45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40"/>
        <v/>
      </c>
      <c r="F92" s="50" t="str">
        <f t="shared" si="49"/>
        <v/>
      </c>
      <c r="G92" s="49" t="str">
        <f t="shared" si="49"/>
        <v/>
      </c>
      <c r="H92" s="49" t="str">
        <f t="shared" si="49"/>
        <v/>
      </c>
      <c r="I92" s="50">
        <f t="shared" si="50"/>
        <v>0</v>
      </c>
      <c r="J92" s="50" t="str">
        <f t="shared" si="47"/>
        <v/>
      </c>
      <c r="K92" s="50">
        <f t="shared" si="51"/>
        <v>0</v>
      </c>
      <c r="L92" s="50" t="str">
        <f t="shared" si="43"/>
        <v/>
      </c>
      <c r="M92" s="50" t="str">
        <f t="shared" si="44"/>
        <v/>
      </c>
      <c r="N92" s="50">
        <f t="shared" si="45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40"/>
        <v/>
      </c>
      <c r="F93" s="50" t="str">
        <f t="shared" si="49"/>
        <v/>
      </c>
      <c r="G93" s="49" t="str">
        <f t="shared" si="49"/>
        <v/>
      </c>
      <c r="H93" s="49" t="str">
        <f t="shared" si="49"/>
        <v/>
      </c>
      <c r="I93" s="50">
        <f t="shared" si="50"/>
        <v>0</v>
      </c>
      <c r="J93" s="50" t="str">
        <f t="shared" si="47"/>
        <v/>
      </c>
      <c r="K93" s="50">
        <f t="shared" si="51"/>
        <v>0</v>
      </c>
      <c r="L93" s="50" t="str">
        <f t="shared" si="43"/>
        <v/>
      </c>
      <c r="M93" s="50" t="str">
        <f t="shared" si="44"/>
        <v/>
      </c>
      <c r="N93" s="50">
        <f t="shared" si="45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40"/>
        <v/>
      </c>
      <c r="F94" s="50" t="str">
        <f t="shared" si="49"/>
        <v/>
      </c>
      <c r="G94" s="49" t="str">
        <f t="shared" si="49"/>
        <v/>
      </c>
      <c r="H94" s="49" t="str">
        <f t="shared" si="49"/>
        <v/>
      </c>
      <c r="I94" s="50">
        <f t="shared" si="50"/>
        <v>0</v>
      </c>
      <c r="J94" s="50" t="str">
        <f t="shared" si="47"/>
        <v/>
      </c>
      <c r="K94" s="50">
        <f t="shared" si="51"/>
        <v>0</v>
      </c>
      <c r="L94" s="50" t="str">
        <f t="shared" si="43"/>
        <v/>
      </c>
      <c r="M94" s="50" t="str">
        <f t="shared" si="44"/>
        <v/>
      </c>
      <c r="N94" s="50">
        <f t="shared" si="45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40"/>
        <v/>
      </c>
      <c r="F95" s="50" t="str">
        <f t="shared" si="49"/>
        <v/>
      </c>
      <c r="G95" s="49" t="str">
        <f t="shared" si="49"/>
        <v/>
      </c>
      <c r="H95" s="49" t="str">
        <f t="shared" si="49"/>
        <v/>
      </c>
      <c r="I95" s="50">
        <f t="shared" si="50"/>
        <v>0</v>
      </c>
      <c r="J95" s="50" t="str">
        <f t="shared" si="47"/>
        <v/>
      </c>
      <c r="K95" s="50">
        <f t="shared" si="51"/>
        <v>0</v>
      </c>
      <c r="L95" s="50" t="str">
        <f t="shared" si="43"/>
        <v/>
      </c>
      <c r="M95" s="50" t="str">
        <f t="shared" si="44"/>
        <v/>
      </c>
      <c r="N95" s="50">
        <f t="shared" si="45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40"/>
        <v/>
      </c>
      <c r="F96" s="50" t="str">
        <f t="shared" si="49"/>
        <v/>
      </c>
      <c r="G96" s="49" t="str">
        <f t="shared" si="49"/>
        <v/>
      </c>
      <c r="H96" s="49" t="str">
        <f t="shared" si="49"/>
        <v/>
      </c>
      <c r="I96" s="50">
        <f t="shared" si="50"/>
        <v>0</v>
      </c>
      <c r="J96" s="50" t="str">
        <f t="shared" si="47"/>
        <v/>
      </c>
      <c r="K96" s="50">
        <f t="shared" si="51"/>
        <v>0</v>
      </c>
      <c r="L96" s="50" t="str">
        <f t="shared" si="43"/>
        <v/>
      </c>
      <c r="M96" s="50" t="str">
        <f t="shared" si="44"/>
        <v/>
      </c>
      <c r="N96" s="50">
        <f t="shared" si="45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40"/>
        <v/>
      </c>
      <c r="F97" s="50" t="str">
        <f t="shared" si="49"/>
        <v/>
      </c>
      <c r="G97" s="49" t="str">
        <f t="shared" si="49"/>
        <v/>
      </c>
      <c r="H97" s="49" t="str">
        <f t="shared" si="49"/>
        <v/>
      </c>
      <c r="I97" s="50">
        <f t="shared" si="50"/>
        <v>0</v>
      </c>
      <c r="J97" s="50" t="str">
        <f t="shared" si="47"/>
        <v/>
      </c>
      <c r="K97" s="50">
        <f t="shared" si="51"/>
        <v>0</v>
      </c>
      <c r="L97" s="50" t="str">
        <f t="shared" si="43"/>
        <v/>
      </c>
      <c r="M97" s="50" t="str">
        <f t="shared" si="44"/>
        <v/>
      </c>
      <c r="N97" s="50">
        <f t="shared" si="45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40"/>
        <v/>
      </c>
      <c r="F98" s="50" t="str">
        <f t="shared" si="49"/>
        <v/>
      </c>
      <c r="G98" s="49" t="str">
        <f t="shared" si="49"/>
        <v/>
      </c>
      <c r="H98" s="49" t="str">
        <f t="shared" si="49"/>
        <v/>
      </c>
      <c r="I98" s="50">
        <f t="shared" si="50"/>
        <v>0</v>
      </c>
      <c r="J98" s="50" t="str">
        <f t="shared" si="47"/>
        <v/>
      </c>
      <c r="K98" s="50">
        <f t="shared" si="51"/>
        <v>0</v>
      </c>
      <c r="L98" s="50" t="str">
        <f t="shared" si="43"/>
        <v/>
      </c>
      <c r="M98" s="50" t="str">
        <f t="shared" si="44"/>
        <v/>
      </c>
      <c r="N98" s="50">
        <f t="shared" si="45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40"/>
        <v/>
      </c>
      <c r="F99" s="50" t="str">
        <f t="shared" si="49"/>
        <v/>
      </c>
      <c r="G99" s="49" t="str">
        <f t="shared" si="49"/>
        <v/>
      </c>
      <c r="H99" s="49" t="str">
        <f t="shared" si="49"/>
        <v/>
      </c>
      <c r="I99" s="50">
        <f t="shared" si="50"/>
        <v>0</v>
      </c>
      <c r="J99" s="50" t="str">
        <f t="shared" si="47"/>
        <v/>
      </c>
      <c r="K99" s="50">
        <f t="shared" si="51"/>
        <v>0</v>
      </c>
      <c r="L99" s="50" t="str">
        <f t="shared" si="43"/>
        <v/>
      </c>
      <c r="M99" s="50" t="str">
        <f t="shared" si="44"/>
        <v/>
      </c>
      <c r="N99" s="50">
        <f t="shared" si="45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310"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I25:J25"/>
    <mergeCell ref="M25:P25"/>
    <mergeCell ref="Q25:T25"/>
    <mergeCell ref="U25:V25"/>
    <mergeCell ref="I26:J26"/>
    <mergeCell ref="M26:P26"/>
    <mergeCell ref="Q26:T26"/>
    <mergeCell ref="U26:V26"/>
    <mergeCell ref="O21:P21"/>
    <mergeCell ref="X21:Y21"/>
    <mergeCell ref="E23:J23"/>
    <mergeCell ref="K23:V23"/>
    <mergeCell ref="W23:AC23"/>
    <mergeCell ref="I24:J24"/>
    <mergeCell ref="M24:P24"/>
    <mergeCell ref="Q24:T24"/>
    <mergeCell ref="U24:V24"/>
    <mergeCell ref="O18:P18"/>
    <mergeCell ref="X18:Y18"/>
    <mergeCell ref="O19:P19"/>
    <mergeCell ref="X19:Y19"/>
    <mergeCell ref="O20:P20"/>
    <mergeCell ref="X20:Y20"/>
    <mergeCell ref="O15:P15"/>
    <mergeCell ref="X15:Y15"/>
    <mergeCell ref="O16:P16"/>
    <mergeCell ref="X16:Y16"/>
    <mergeCell ref="O17:P17"/>
    <mergeCell ref="X17:Y17"/>
    <mergeCell ref="O12:P12"/>
    <mergeCell ref="X12:Y12"/>
    <mergeCell ref="O13:P13"/>
    <mergeCell ref="X13:Y13"/>
    <mergeCell ref="O14:P14"/>
    <mergeCell ref="X14:Y14"/>
    <mergeCell ref="O9:P9"/>
    <mergeCell ref="X9:Y9"/>
    <mergeCell ref="O10:P10"/>
    <mergeCell ref="X10:Y10"/>
    <mergeCell ref="O11:P11"/>
    <mergeCell ref="X11:Y11"/>
    <mergeCell ref="O6:P6"/>
    <mergeCell ref="X6:Y6"/>
    <mergeCell ref="O7:P7"/>
    <mergeCell ref="X7:Y7"/>
    <mergeCell ref="O8:P8"/>
    <mergeCell ref="X8:Y8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</mergeCells>
  <conditionalFormatting sqref="F5:F21">
    <cfRule type="duplicateValues" dxfId="16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8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2"/>
  <sheetViews>
    <sheetView topLeftCell="A34" zoomScale="120" zoomScaleNormal="115" workbookViewId="0">
      <selection activeCell="A31" sqref="A31:A34"/>
    </sheetView>
  </sheetViews>
  <sheetFormatPr defaultRowHeight="15" x14ac:dyDescent="0.25"/>
  <cols>
    <col min="1" max="1" width="25.7109375" customWidth="1"/>
    <col min="2" max="2" width="14.7109375" customWidth="1"/>
    <col min="3" max="3" width="31.140625" customWidth="1"/>
    <col min="4" max="4" width="23.5703125" customWidth="1"/>
    <col min="5" max="5" width="19.140625" customWidth="1"/>
    <col min="6" max="6" width="20.85546875" customWidth="1"/>
    <col min="7" max="7" width="23.85546875" customWidth="1"/>
  </cols>
  <sheetData>
    <row r="1" spans="1:3" x14ac:dyDescent="0.25">
      <c r="A1" s="164" t="s">
        <v>751</v>
      </c>
    </row>
    <row r="2" spans="1:3" s="164" customFormat="1" ht="15.75" thickBot="1" x14ac:dyDescent="0.3">
      <c r="A2" s="165" t="s">
        <v>77</v>
      </c>
      <c r="B2" s="165" t="s">
        <v>245</v>
      </c>
      <c r="C2" s="165" t="s">
        <v>83</v>
      </c>
    </row>
    <row r="3" spans="1:3" x14ac:dyDescent="0.25">
      <c r="A3" s="199" t="s">
        <v>704</v>
      </c>
      <c r="B3" s="487" t="s">
        <v>200</v>
      </c>
      <c r="C3" s="199" t="s">
        <v>201</v>
      </c>
    </row>
    <row r="4" spans="1:3" ht="30.75" thickBot="1" x14ac:dyDescent="0.3">
      <c r="A4" s="200" t="s">
        <v>705</v>
      </c>
      <c r="B4" s="491"/>
      <c r="C4" s="200" t="s">
        <v>202</v>
      </c>
    </row>
    <row r="5" spans="1:3" x14ac:dyDescent="0.25">
      <c r="A5" s="201" t="s">
        <v>199</v>
      </c>
      <c r="B5" s="491"/>
      <c r="C5" s="205"/>
    </row>
    <row r="6" spans="1:3" ht="15.75" thickBot="1" x14ac:dyDescent="0.3">
      <c r="A6" s="200" t="s">
        <v>706</v>
      </c>
      <c r="B6" s="488"/>
      <c r="C6" s="206"/>
    </row>
    <row r="7" spans="1:3" x14ac:dyDescent="0.25">
      <c r="A7" s="199" t="s">
        <v>707</v>
      </c>
      <c r="B7" s="487" t="s">
        <v>709</v>
      </c>
      <c r="C7" s="199" t="s">
        <v>710</v>
      </c>
    </row>
    <row r="8" spans="1:3" ht="15.75" thickBot="1" x14ac:dyDescent="0.3">
      <c r="A8" s="200" t="s">
        <v>708</v>
      </c>
      <c r="B8" s="488"/>
      <c r="C8" s="200" t="s">
        <v>711</v>
      </c>
    </row>
    <row r="9" spans="1:3" x14ac:dyDescent="0.25">
      <c r="A9" s="199" t="s">
        <v>712</v>
      </c>
      <c r="B9" s="487" t="s">
        <v>714</v>
      </c>
      <c r="C9" s="199" t="s">
        <v>715</v>
      </c>
    </row>
    <row r="10" spans="1:3" ht="15.75" thickBot="1" x14ac:dyDescent="0.3">
      <c r="A10" s="200" t="s">
        <v>713</v>
      </c>
      <c r="B10" s="488"/>
      <c r="C10" s="200" t="s">
        <v>716</v>
      </c>
    </row>
    <row r="11" spans="1:3" x14ac:dyDescent="0.25">
      <c r="A11" s="199" t="s">
        <v>203</v>
      </c>
      <c r="B11" s="487" t="s">
        <v>205</v>
      </c>
      <c r="C11" s="199" t="s">
        <v>206</v>
      </c>
    </row>
    <row r="12" spans="1:3" ht="15.75" thickBot="1" x14ac:dyDescent="0.3">
      <c r="A12" s="200" t="s">
        <v>204</v>
      </c>
      <c r="B12" s="488"/>
      <c r="C12" s="200" t="s">
        <v>207</v>
      </c>
    </row>
    <row r="13" spans="1:3" x14ac:dyDescent="0.25">
      <c r="A13" s="199" t="s">
        <v>717</v>
      </c>
      <c r="B13" s="487" t="s">
        <v>719</v>
      </c>
      <c r="C13" s="199" t="s">
        <v>720</v>
      </c>
    </row>
    <row r="14" spans="1:3" ht="15.75" thickBot="1" x14ac:dyDescent="0.3">
      <c r="A14" s="200" t="s">
        <v>718</v>
      </c>
      <c r="B14" s="488"/>
      <c r="C14" s="200" t="s">
        <v>721</v>
      </c>
    </row>
    <row r="15" spans="1:3" x14ac:dyDescent="0.25">
      <c r="A15" s="199" t="s">
        <v>722</v>
      </c>
      <c r="B15" s="487" t="s">
        <v>724</v>
      </c>
      <c r="C15" s="199" t="s">
        <v>725</v>
      </c>
    </row>
    <row r="16" spans="1:3" ht="30.75" thickBot="1" x14ac:dyDescent="0.3">
      <c r="A16" s="200" t="s">
        <v>723</v>
      </c>
      <c r="B16" s="488"/>
      <c r="C16" s="200" t="s">
        <v>726</v>
      </c>
    </row>
    <row r="17" spans="1:3" x14ac:dyDescent="0.25">
      <c r="A17" s="199" t="s">
        <v>208</v>
      </c>
      <c r="B17" s="487" t="s">
        <v>210</v>
      </c>
      <c r="C17" s="199" t="s">
        <v>211</v>
      </c>
    </row>
    <row r="18" spans="1:3" ht="15.75" thickBot="1" x14ac:dyDescent="0.3">
      <c r="A18" s="200" t="s">
        <v>209</v>
      </c>
      <c r="B18" s="488"/>
      <c r="C18" s="200" t="s">
        <v>727</v>
      </c>
    </row>
    <row r="19" spans="1:3" x14ac:dyDescent="0.25">
      <c r="A19" s="207" t="s">
        <v>728</v>
      </c>
      <c r="B19" s="487" t="s">
        <v>730</v>
      </c>
      <c r="C19" s="487" t="s">
        <v>731</v>
      </c>
    </row>
    <row r="20" spans="1:3" ht="15.75" thickBot="1" x14ac:dyDescent="0.3">
      <c r="A20" s="208" t="s">
        <v>729</v>
      </c>
      <c r="B20" s="488"/>
      <c r="C20" s="488"/>
    </row>
    <row r="21" spans="1:3" x14ac:dyDescent="0.25">
      <c r="A21" s="199" t="s">
        <v>732</v>
      </c>
      <c r="B21" s="487" t="s">
        <v>733</v>
      </c>
      <c r="C21" s="199" t="s">
        <v>734</v>
      </c>
    </row>
    <row r="22" spans="1:3" ht="30.75" thickBot="1" x14ac:dyDescent="0.3">
      <c r="A22" s="200" t="s">
        <v>723</v>
      </c>
      <c r="B22" s="488"/>
      <c r="C22" s="200" t="s">
        <v>735</v>
      </c>
    </row>
    <row r="23" spans="1:3" x14ac:dyDescent="0.25">
      <c r="A23" s="199" t="s">
        <v>212</v>
      </c>
      <c r="B23" s="487" t="s">
        <v>214</v>
      </c>
      <c r="C23" s="199" t="s">
        <v>736</v>
      </c>
    </row>
    <row r="24" spans="1:3" ht="30.75" thickBot="1" x14ac:dyDescent="0.3">
      <c r="A24" s="200" t="s">
        <v>213</v>
      </c>
      <c r="B24" s="488"/>
      <c r="C24" s="200" t="s">
        <v>215</v>
      </c>
    </row>
    <row r="25" spans="1:3" ht="30" x14ac:dyDescent="0.25">
      <c r="A25" s="199" t="s">
        <v>216</v>
      </c>
      <c r="B25" s="487" t="s">
        <v>218</v>
      </c>
      <c r="C25" s="199" t="s">
        <v>737</v>
      </c>
    </row>
    <row r="26" spans="1:3" ht="30.75" thickBot="1" x14ac:dyDescent="0.3">
      <c r="A26" s="200" t="s">
        <v>217</v>
      </c>
      <c r="B26" s="488"/>
      <c r="C26" s="200" t="s">
        <v>738</v>
      </c>
    </row>
    <row r="27" spans="1:3" ht="30" x14ac:dyDescent="0.25">
      <c r="A27" s="199" t="s">
        <v>219</v>
      </c>
      <c r="B27" s="487" t="s">
        <v>221</v>
      </c>
      <c r="C27" s="199" t="s">
        <v>222</v>
      </c>
    </row>
    <row r="28" spans="1:3" ht="30.75" thickBot="1" x14ac:dyDescent="0.3">
      <c r="A28" s="200" t="s">
        <v>220</v>
      </c>
      <c r="B28" s="488"/>
      <c r="C28" s="200" t="s">
        <v>223</v>
      </c>
    </row>
    <row r="29" spans="1:3" x14ac:dyDescent="0.25">
      <c r="A29" s="199" t="s">
        <v>224</v>
      </c>
      <c r="B29" s="487" t="s">
        <v>226</v>
      </c>
      <c r="C29" s="199" t="s">
        <v>227</v>
      </c>
    </row>
    <row r="30" spans="1:3" ht="15.75" thickBot="1" x14ac:dyDescent="0.3">
      <c r="A30" s="200" t="s">
        <v>225</v>
      </c>
      <c r="B30" s="488"/>
      <c r="C30" s="200" t="s">
        <v>228</v>
      </c>
    </row>
    <row r="31" spans="1:3" ht="30" x14ac:dyDescent="0.25">
      <c r="A31" s="294" t="s">
        <v>739</v>
      </c>
      <c r="B31" s="487" t="s">
        <v>229</v>
      </c>
      <c r="C31" s="487" t="s">
        <v>740</v>
      </c>
    </row>
    <row r="32" spans="1:3" ht="30.75" thickBot="1" x14ac:dyDescent="0.3">
      <c r="A32" s="295" t="s">
        <v>217</v>
      </c>
      <c r="B32" s="488"/>
      <c r="C32" s="488"/>
    </row>
    <row r="33" spans="1:3" x14ac:dyDescent="0.25">
      <c r="A33" s="489" t="s">
        <v>749</v>
      </c>
      <c r="B33" s="487" t="s">
        <v>230</v>
      </c>
      <c r="C33" s="199" t="s">
        <v>231</v>
      </c>
    </row>
    <row r="34" spans="1:3" ht="15.75" thickBot="1" x14ac:dyDescent="0.3">
      <c r="A34" s="490"/>
      <c r="B34" s="488"/>
      <c r="C34" s="200" t="s">
        <v>232</v>
      </c>
    </row>
    <row r="35" spans="1:3" x14ac:dyDescent="0.25">
      <c r="A35" s="199" t="s">
        <v>233</v>
      </c>
      <c r="B35" s="487" t="s">
        <v>235</v>
      </c>
      <c r="C35" s="199" t="s">
        <v>236</v>
      </c>
    </row>
    <row r="36" spans="1:3" ht="15.75" thickBot="1" x14ac:dyDescent="0.3">
      <c r="A36" s="200" t="s">
        <v>234</v>
      </c>
      <c r="B36" s="488"/>
      <c r="C36" s="200" t="s">
        <v>237</v>
      </c>
    </row>
    <row r="37" spans="1:3" x14ac:dyDescent="0.25">
      <c r="A37" s="199" t="s">
        <v>238</v>
      </c>
      <c r="B37" s="487" t="s">
        <v>240</v>
      </c>
      <c r="C37" s="199" t="s">
        <v>241</v>
      </c>
    </row>
    <row r="38" spans="1:3" ht="15.75" thickBot="1" x14ac:dyDescent="0.3">
      <c r="A38" s="200" t="s">
        <v>239</v>
      </c>
      <c r="B38" s="488"/>
      <c r="C38" s="200" t="s">
        <v>242</v>
      </c>
    </row>
    <row r="39" spans="1:3" x14ac:dyDescent="0.25">
      <c r="A39" s="199" t="s">
        <v>741</v>
      </c>
      <c r="B39" s="487" t="s">
        <v>742</v>
      </c>
      <c r="C39" s="199" t="s">
        <v>743</v>
      </c>
    </row>
    <row r="40" spans="1:3" ht="30.75" thickBot="1" x14ac:dyDescent="0.3">
      <c r="A40" s="200" t="s">
        <v>243</v>
      </c>
      <c r="B40" s="488"/>
      <c r="C40" s="200" t="s">
        <v>744</v>
      </c>
    </row>
    <row r="41" spans="1:3" x14ac:dyDescent="0.25">
      <c r="A41" s="199" t="s">
        <v>745</v>
      </c>
      <c r="B41" s="487" t="s">
        <v>746</v>
      </c>
      <c r="C41" s="199" t="s">
        <v>747</v>
      </c>
    </row>
    <row r="42" spans="1:3" ht="30.75" thickBot="1" x14ac:dyDescent="0.3">
      <c r="A42" s="200" t="s">
        <v>244</v>
      </c>
      <c r="B42" s="488"/>
      <c r="C42" s="200" t="s">
        <v>748</v>
      </c>
    </row>
  </sheetData>
  <mergeCells count="22">
    <mergeCell ref="B3:B6"/>
    <mergeCell ref="B7:B8"/>
    <mergeCell ref="B9:B10"/>
    <mergeCell ref="B11:B12"/>
    <mergeCell ref="B13:B14"/>
    <mergeCell ref="B15:B16"/>
    <mergeCell ref="B17:B18"/>
    <mergeCell ref="B19:B20"/>
    <mergeCell ref="C19:C20"/>
    <mergeCell ref="B21:B22"/>
    <mergeCell ref="B23:B24"/>
    <mergeCell ref="B25:B26"/>
    <mergeCell ref="B27:B28"/>
    <mergeCell ref="B29:B30"/>
    <mergeCell ref="B31:B32"/>
    <mergeCell ref="B39:B40"/>
    <mergeCell ref="B41:B42"/>
    <mergeCell ref="C31:C32"/>
    <mergeCell ref="A33:A34"/>
    <mergeCell ref="B33:B34"/>
    <mergeCell ref="B35:B36"/>
    <mergeCell ref="B37:B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14" activePane="bottomLeft" state="frozenSplit"/>
      <selection activeCell="M32" sqref="M32:N32"/>
      <selection pane="bottomLeft" activeCell="AH26" sqref="AH26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1002</v>
      </c>
      <c r="F1" s="78"/>
      <c r="G1" s="78"/>
      <c r="H1" s="78"/>
      <c r="I1" s="78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688</v>
      </c>
      <c r="H3" s="313"/>
      <c r="I3" s="310" t="s">
        <v>20</v>
      </c>
      <c r="J3" s="314"/>
      <c r="K3" s="311"/>
      <c r="L3" s="315">
        <v>15.3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750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2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1.97</v>
      </c>
      <c r="L4" s="341"/>
      <c r="M4" s="333">
        <v>2.0099999999999998</v>
      </c>
      <c r="N4" s="341"/>
      <c r="O4" s="333">
        <v>2.0499999999999998</v>
      </c>
      <c r="P4" s="341"/>
      <c r="Q4" s="335">
        <v>2.09</v>
      </c>
      <c r="R4" s="341"/>
      <c r="S4" s="335">
        <v>2.12</v>
      </c>
      <c r="T4" s="334"/>
      <c r="U4" s="333">
        <v>2.15</v>
      </c>
      <c r="V4" s="334"/>
      <c r="W4" s="335">
        <v>2.1800000000000002</v>
      </c>
      <c r="X4" s="334"/>
      <c r="Y4" s="333">
        <v>2.2000000000000002</v>
      </c>
      <c r="Z4" s="334"/>
      <c r="AA4" s="333">
        <v>2.2200000000000002</v>
      </c>
      <c r="AB4" s="334"/>
      <c r="AC4" s="333">
        <v>2.2400000000000002</v>
      </c>
      <c r="AD4" s="334"/>
      <c r="AE4" s="333">
        <v>2.2599999999999998</v>
      </c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92"/>
      <c r="AX4" s="92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x14ac:dyDescent="0.3">
      <c r="E5" s="88"/>
      <c r="F5" s="178"/>
      <c r="G5" s="95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92"/>
      <c r="AX5" s="92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92"/>
      <c r="C6" s="86"/>
      <c r="D6" s="86"/>
      <c r="E6" s="97">
        <v>1</v>
      </c>
      <c r="F6" s="172">
        <v>224</v>
      </c>
      <c r="G6" s="54" t="str">
        <f t="shared" ref="G6:G21" si="0">IFERROR(VLOOKUP($F6,high_j,2,FALSE)&amp;" "&amp;UPPER(VLOOKUP($F6,high_j,3,FALSE)),"")</f>
        <v>Nicolas DE LUCA</v>
      </c>
      <c r="H6" s="192" t="str">
        <f t="shared" ref="H6:H21" si="1">IFERROR(VLOOKUP($F6,high_j,5,FALSE),"")</f>
        <v>Atletica Firenze (Italy)</v>
      </c>
      <c r="I6" s="346"/>
      <c r="J6" s="347"/>
      <c r="K6" s="342"/>
      <c r="L6" s="343"/>
      <c r="M6" s="342" t="s">
        <v>1033</v>
      </c>
      <c r="N6" s="343"/>
      <c r="O6" s="342" t="s">
        <v>1033</v>
      </c>
      <c r="P6" s="343"/>
      <c r="Q6" s="342" t="s">
        <v>1034</v>
      </c>
      <c r="R6" s="343"/>
      <c r="S6" s="342" t="s">
        <v>1036</v>
      </c>
      <c r="T6" s="343"/>
      <c r="U6" s="342"/>
      <c r="V6" s="343"/>
      <c r="W6" s="342"/>
      <c r="X6" s="343"/>
      <c r="Y6" s="342"/>
      <c r="Z6" s="343"/>
      <c r="AA6" s="342"/>
      <c r="AB6" s="343"/>
      <c r="AC6" s="342"/>
      <c r="AD6" s="343"/>
      <c r="AE6" s="342"/>
      <c r="AF6" s="343"/>
      <c r="AG6" s="344">
        <v>2.09</v>
      </c>
      <c r="AH6" s="345"/>
      <c r="AI6" s="98">
        <v>2</v>
      </c>
      <c r="AJ6" s="98">
        <v>1</v>
      </c>
      <c r="AK6" s="137"/>
      <c r="AL6" s="39" t="str">
        <f t="shared" ref="AL6:AL21" si="2">IFERROR(VLOOKUP($F6,high_j,4,FALSE),"")</f>
        <v>Senior</v>
      </c>
      <c r="AM6" s="69" t="str">
        <f t="shared" ref="AM6:AM21" si="3">IFERROR(VLOOKUP($F6,high_j,7,FALSE),"")</f>
        <v>2.22</v>
      </c>
      <c r="AN6" s="101">
        <v>0</v>
      </c>
      <c r="AO6" s="92"/>
      <c r="AP6" s="92"/>
      <c r="AQ6" s="92"/>
      <c r="AR6" s="92"/>
      <c r="AS6" s="92"/>
      <c r="AT6" s="92" t="e">
        <f t="shared" ref="AT6:AT21" si="4">IF(AU6="","",REPT(AV6,AU6-1))</f>
        <v>#N/A</v>
      </c>
      <c r="AU6" s="92" t="e">
        <f t="shared" ref="AU6:AU21" si="5">IF(AV6="","",HLOOKUP(AM6,$BK$5:$BR$22,18,FALSE))</f>
        <v>#N/A</v>
      </c>
      <c r="AV6" s="92" t="str">
        <f>IF(OR(AM6=0,AM6=""),"",IF(OR(AM6=AM7,AM6=AM8,AM6=AM9,AM6=AM10,AM6=AM11,AM6=AM12,AM6=AM13,AM6=AM14,AM6=AM15,AM6=AM16,AM6=AM17,AM6=AM18,AM6=AM19,AM6=AM20,AM6=AM21),"=",""))</f>
        <v>=</v>
      </c>
      <c r="AW6" s="92" t="e">
        <f>IF(OR(AK6=0,AG6=0,#REF!="B"),"",AK6)</f>
        <v>#REF!</v>
      </c>
      <c r="AX6" s="92" t="e">
        <f>IF(OR(AK6=0,AG6=0,#REF!="A"),"",AK6)</f>
        <v>#REF!</v>
      </c>
      <c r="AZ6" s="102" t="e">
        <f t="shared" ref="AZ6:BA21" si="6">IF(AW6="","",AW6+($AN6/10))</f>
        <v>#REF!</v>
      </c>
      <c r="BA6" s="102" t="e">
        <f t="shared" si="6"/>
        <v>#REF!</v>
      </c>
      <c r="BB6" s="93"/>
      <c r="BC6" s="102" t="str">
        <f t="shared" ref="BC6:BJ21" si="7">IF($AL6="","",IF($AL6=BC$5,$AL6,""))</f>
        <v/>
      </c>
      <c r="BD6" s="102" t="str">
        <f t="shared" si="7"/>
        <v/>
      </c>
      <c r="BE6" s="102" t="str">
        <f t="shared" si="7"/>
        <v/>
      </c>
      <c r="BF6" s="102" t="str">
        <f t="shared" si="7"/>
        <v/>
      </c>
      <c r="BG6" s="102" t="str">
        <f t="shared" si="7"/>
        <v/>
      </c>
      <c r="BH6" s="102" t="str">
        <f t="shared" si="7"/>
        <v/>
      </c>
      <c r="BI6" s="102" t="str">
        <f t="shared" si="7"/>
        <v/>
      </c>
      <c r="BJ6" s="102" t="str">
        <f t="shared" si="7"/>
        <v/>
      </c>
      <c r="BK6" s="102" t="str">
        <f t="shared" ref="BK6:BR21" si="8">IF($AM6="","",IF($AM6=BK$5,$AM6,""))</f>
        <v/>
      </c>
      <c r="BL6" s="102" t="str">
        <f t="shared" si="8"/>
        <v/>
      </c>
      <c r="BM6" s="102" t="str">
        <f t="shared" si="8"/>
        <v/>
      </c>
      <c r="BN6" s="102" t="str">
        <f t="shared" si="8"/>
        <v/>
      </c>
      <c r="BO6" s="102" t="str">
        <f t="shared" si="8"/>
        <v/>
      </c>
      <c r="BP6" s="102" t="str">
        <f t="shared" si="8"/>
        <v/>
      </c>
      <c r="BQ6" s="102" t="str">
        <f t="shared" si="8"/>
        <v/>
      </c>
      <c r="BR6" s="102" t="str">
        <f t="shared" si="8"/>
        <v/>
      </c>
    </row>
    <row r="7" spans="1:93" ht="15.95" customHeight="1" x14ac:dyDescent="0.3">
      <c r="B7" s="92"/>
      <c r="C7" s="86"/>
      <c r="D7" s="86"/>
      <c r="E7" s="88">
        <v>2</v>
      </c>
      <c r="F7" s="172"/>
      <c r="G7" s="54" t="str">
        <f t="shared" si="0"/>
        <v/>
      </c>
      <c r="H7" s="192" t="str">
        <f t="shared" si="1"/>
        <v/>
      </c>
      <c r="I7" s="346"/>
      <c r="J7" s="347"/>
      <c r="K7" s="342"/>
      <c r="L7" s="343"/>
      <c r="M7" s="342"/>
      <c r="N7" s="343"/>
      <c r="O7" s="342"/>
      <c r="P7" s="343"/>
      <c r="Q7" s="342"/>
      <c r="R7" s="343"/>
      <c r="S7" s="342"/>
      <c r="T7" s="343"/>
      <c r="U7" s="342"/>
      <c r="V7" s="343"/>
      <c r="W7" s="342"/>
      <c r="X7" s="343"/>
      <c r="Y7" s="342"/>
      <c r="Z7" s="343"/>
      <c r="AA7" s="342"/>
      <c r="AB7" s="343"/>
      <c r="AC7" s="342"/>
      <c r="AD7" s="343"/>
      <c r="AE7" s="342"/>
      <c r="AF7" s="343"/>
      <c r="AG7" s="344">
        <v>0</v>
      </c>
      <c r="AH7" s="345"/>
      <c r="AI7" s="98"/>
      <c r="AJ7" s="98"/>
      <c r="AK7" s="137"/>
      <c r="AL7" s="39" t="str">
        <f t="shared" si="2"/>
        <v/>
      </c>
      <c r="AM7" s="69" t="str">
        <f t="shared" si="3"/>
        <v/>
      </c>
      <c r="AN7" s="101">
        <v>0</v>
      </c>
      <c r="AO7" s="92"/>
      <c r="AP7" s="92"/>
      <c r="AQ7" s="92"/>
      <c r="AR7" s="92"/>
      <c r="AS7" s="92"/>
      <c r="AT7" s="92" t="str">
        <f t="shared" si="4"/>
        <v/>
      </c>
      <c r="AU7" s="92" t="str">
        <f t="shared" si="5"/>
        <v/>
      </c>
      <c r="AV7" s="92" t="str">
        <f>IF(OR(AM7=0,AM7=""),"",IF(OR(AM7=AM8,AM7=AM9,AM7=AM10,AM7=AM11,AM7=AM12,AM7=AM13,AM7=AM14,AM7=AM15,AM7=AM16,AM7=AM17,AM7=AM18,AM7=AM19,AM7=AM20,AM7=AM21,AM7=AM6),"=",""))</f>
        <v/>
      </c>
      <c r="AW7" s="92" t="e">
        <f>IF(OR(AK7=0,AG7=0,#REF!="B"),"",AK7)</f>
        <v>#REF!</v>
      </c>
      <c r="AX7" s="92" t="e">
        <f>IF(OR(AK7=0,AG7=0,#REF!="A"),"",AK7)</f>
        <v>#REF!</v>
      </c>
      <c r="AZ7" s="102" t="e">
        <f t="shared" si="6"/>
        <v>#REF!</v>
      </c>
      <c r="BA7" s="102" t="e">
        <f t="shared" si="6"/>
        <v>#REF!</v>
      </c>
      <c r="BB7" s="93"/>
      <c r="BC7" s="102" t="str">
        <f t="shared" si="7"/>
        <v/>
      </c>
      <c r="BD7" s="102" t="str">
        <f t="shared" si="7"/>
        <v/>
      </c>
      <c r="BE7" s="102" t="str">
        <f t="shared" si="7"/>
        <v/>
      </c>
      <c r="BF7" s="102" t="str">
        <f t="shared" si="7"/>
        <v/>
      </c>
      <c r="BG7" s="102" t="str">
        <f t="shared" si="7"/>
        <v/>
      </c>
      <c r="BH7" s="102" t="str">
        <f t="shared" si="7"/>
        <v/>
      </c>
      <c r="BI7" s="102" t="str">
        <f t="shared" si="7"/>
        <v/>
      </c>
      <c r="BJ7" s="102" t="str">
        <f t="shared" si="7"/>
        <v/>
      </c>
      <c r="BK7" s="102" t="str">
        <f t="shared" si="8"/>
        <v/>
      </c>
      <c r="BL7" s="102" t="str">
        <f t="shared" si="8"/>
        <v/>
      </c>
      <c r="BM7" s="102" t="str">
        <f t="shared" si="8"/>
        <v/>
      </c>
      <c r="BN7" s="102" t="str">
        <f t="shared" si="8"/>
        <v/>
      </c>
      <c r="BO7" s="102" t="str">
        <f t="shared" si="8"/>
        <v/>
      </c>
      <c r="BP7" s="102" t="str">
        <f t="shared" si="8"/>
        <v/>
      </c>
      <c r="BQ7" s="102" t="str">
        <f t="shared" si="8"/>
        <v/>
      </c>
      <c r="BR7" s="102" t="str">
        <f t="shared" si="8"/>
        <v/>
      </c>
    </row>
    <row r="8" spans="1:93" ht="15.95" customHeight="1" x14ac:dyDescent="0.3">
      <c r="B8" s="92"/>
      <c r="C8" s="86"/>
      <c r="D8" s="86"/>
      <c r="E8" s="88">
        <v>3</v>
      </c>
      <c r="F8" s="172">
        <v>221</v>
      </c>
      <c r="G8" s="54" t="str">
        <f t="shared" si="0"/>
        <v>Dominic OGBECHIE</v>
      </c>
      <c r="H8" s="192" t="str">
        <f t="shared" si="1"/>
        <v>Highgate Harriers</v>
      </c>
      <c r="I8" s="346"/>
      <c r="J8" s="347"/>
      <c r="K8" s="342" t="s">
        <v>1033</v>
      </c>
      <c r="L8" s="343"/>
      <c r="M8" s="342" t="s">
        <v>1034</v>
      </c>
      <c r="N8" s="343"/>
      <c r="O8" s="342" t="s">
        <v>1033</v>
      </c>
      <c r="P8" s="343"/>
      <c r="Q8" s="342" t="s">
        <v>1036</v>
      </c>
      <c r="R8" s="343"/>
      <c r="S8" s="342"/>
      <c r="T8" s="343"/>
      <c r="U8" s="342"/>
      <c r="V8" s="343"/>
      <c r="W8" s="342"/>
      <c r="X8" s="343"/>
      <c r="Y8" s="342"/>
      <c r="Z8" s="343"/>
      <c r="AA8" s="342"/>
      <c r="AB8" s="343"/>
      <c r="AC8" s="342"/>
      <c r="AD8" s="343"/>
      <c r="AE8" s="342"/>
      <c r="AF8" s="343"/>
      <c r="AG8" s="344">
        <v>2.0499999999999998</v>
      </c>
      <c r="AH8" s="345"/>
      <c r="AI8" s="98">
        <v>1</v>
      </c>
      <c r="AJ8" s="98">
        <v>1</v>
      </c>
      <c r="AK8" s="137"/>
      <c r="AL8" s="39" t="str">
        <f t="shared" si="2"/>
        <v>U20</v>
      </c>
      <c r="AM8" s="69" t="str">
        <f t="shared" si="3"/>
        <v>2.22</v>
      </c>
      <c r="AN8" s="101">
        <v>0</v>
      </c>
      <c r="AO8" s="92"/>
      <c r="AP8" s="92"/>
      <c r="AQ8" s="92"/>
      <c r="AR8" s="92"/>
      <c r="AS8" s="92"/>
      <c r="AT8" s="92" t="e">
        <f t="shared" si="4"/>
        <v>#N/A</v>
      </c>
      <c r="AU8" s="92" t="e">
        <f t="shared" si="5"/>
        <v>#N/A</v>
      </c>
      <c r="AV8" s="92" t="str">
        <f>IF(OR(AM8=0,AM8=""),"",IF(OR(AM8=AM9,AM8=AM10,AM8=AM11,AM8=AM12,AM8=AM13,AM8=AM14,AM8=AM15,AM8=AM16,AM8=AM17,AM8=AM18,AM8=AM19,AM8=AM20,AM8=AM21,AM8=AM6,AM8=AM7),"=",""))</f>
        <v>=</v>
      </c>
      <c r="AW8" s="92" t="e">
        <f>IF(OR(AK8=0,AG8=0,#REF!="B"),"",AK8)</f>
        <v>#REF!</v>
      </c>
      <c r="AX8" s="92" t="e">
        <f>IF(OR(AK8=0,AG8=0,#REF!="A"),"",AK8)</f>
        <v>#REF!</v>
      </c>
      <c r="AZ8" s="102" t="e">
        <f t="shared" si="6"/>
        <v>#REF!</v>
      </c>
      <c r="BA8" s="102" t="e">
        <f t="shared" si="6"/>
        <v>#REF!</v>
      </c>
      <c r="BB8" s="93"/>
      <c r="BC8" s="102" t="str">
        <f t="shared" si="7"/>
        <v/>
      </c>
      <c r="BD8" s="102" t="str">
        <f t="shared" si="7"/>
        <v/>
      </c>
      <c r="BE8" s="102" t="str">
        <f t="shared" si="7"/>
        <v/>
      </c>
      <c r="BF8" s="102" t="str">
        <f t="shared" si="7"/>
        <v/>
      </c>
      <c r="BG8" s="102" t="str">
        <f t="shared" si="7"/>
        <v/>
      </c>
      <c r="BH8" s="102" t="str">
        <f t="shared" si="7"/>
        <v/>
      </c>
      <c r="BI8" s="102" t="str">
        <f t="shared" si="7"/>
        <v/>
      </c>
      <c r="BJ8" s="102" t="str">
        <f t="shared" si="7"/>
        <v/>
      </c>
      <c r="BK8" s="102" t="str">
        <f t="shared" si="8"/>
        <v/>
      </c>
      <c r="BL8" s="102" t="str">
        <f t="shared" si="8"/>
        <v/>
      </c>
      <c r="BM8" s="102" t="str">
        <f t="shared" si="8"/>
        <v/>
      </c>
      <c r="BN8" s="102" t="str">
        <f t="shared" si="8"/>
        <v/>
      </c>
      <c r="BO8" s="102" t="str">
        <f t="shared" si="8"/>
        <v/>
      </c>
      <c r="BP8" s="102" t="str">
        <f t="shared" si="8"/>
        <v/>
      </c>
      <c r="BQ8" s="102" t="str">
        <f t="shared" si="8"/>
        <v/>
      </c>
      <c r="BR8" s="102" t="str">
        <f t="shared" si="8"/>
        <v/>
      </c>
    </row>
    <row r="9" spans="1:93" ht="15.95" customHeight="1" x14ac:dyDescent="0.3">
      <c r="B9" s="92"/>
      <c r="C9" s="86"/>
      <c r="D9" s="86"/>
      <c r="E9" s="88">
        <v>4</v>
      </c>
      <c r="F9" s="172">
        <v>220</v>
      </c>
      <c r="G9" s="54" t="str">
        <f t="shared" si="0"/>
        <v>Rory DWYER</v>
      </c>
      <c r="H9" s="192" t="str">
        <f t="shared" si="1"/>
        <v>Stratford U Avon AC</v>
      </c>
      <c r="I9" s="346"/>
      <c r="J9" s="347"/>
      <c r="K9" s="342"/>
      <c r="L9" s="343"/>
      <c r="M9" s="342"/>
      <c r="N9" s="343"/>
      <c r="O9" s="342" t="s">
        <v>1033</v>
      </c>
      <c r="P9" s="343"/>
      <c r="Q9" s="342" t="s">
        <v>1036</v>
      </c>
      <c r="R9" s="343"/>
      <c r="S9" s="342"/>
      <c r="T9" s="343"/>
      <c r="U9" s="342"/>
      <c r="V9" s="343"/>
      <c r="W9" s="342"/>
      <c r="X9" s="343"/>
      <c r="Y9" s="342"/>
      <c r="Z9" s="343"/>
      <c r="AA9" s="342"/>
      <c r="AB9" s="343"/>
      <c r="AC9" s="342"/>
      <c r="AD9" s="343"/>
      <c r="AE9" s="342"/>
      <c r="AF9" s="343"/>
      <c r="AG9" s="344">
        <v>2.0499999999999998</v>
      </c>
      <c r="AH9" s="345"/>
      <c r="AI9" s="98">
        <v>1</v>
      </c>
      <c r="AJ9" s="98">
        <v>0</v>
      </c>
      <c r="AK9" s="137"/>
      <c r="AL9" s="39" t="str">
        <f t="shared" si="2"/>
        <v>Senior</v>
      </c>
      <c r="AM9" s="69" t="str">
        <f t="shared" si="3"/>
        <v>2.13</v>
      </c>
      <c r="AN9" s="101">
        <v>0</v>
      </c>
      <c r="AO9" s="92"/>
      <c r="AP9" s="92"/>
      <c r="AQ9" s="92"/>
      <c r="AR9" s="92"/>
      <c r="AS9" s="92"/>
      <c r="AT9" s="92" t="str">
        <f t="shared" si="4"/>
        <v/>
      </c>
      <c r="AU9" s="92" t="str">
        <f t="shared" si="5"/>
        <v/>
      </c>
      <c r="AV9" s="92" t="str">
        <f>IF(OR(AM9=0,AM9=""),"",IF(OR(AM9=AM10,AM9=AM11,AM9=AM12,AM9=AM13,AM9=AM14,AM9=AM15,AM9=AM16,AM9=AM17,AM9=AM18,AM9=AM19,AM9=AM20,AM9=AM21,AM9=AM6,AM9=AM7,AM9=AM8),"=",""))</f>
        <v/>
      </c>
      <c r="AW9" s="92" t="e">
        <f>IF(OR(AK9=0,AG9=0,#REF!="B"),"",AK9)</f>
        <v>#REF!</v>
      </c>
      <c r="AX9" s="92" t="e">
        <f>IF(OR(AK9=0,AG9=0,#REF!="A"),"",AK9)</f>
        <v>#REF!</v>
      </c>
      <c r="AZ9" s="102" t="e">
        <f t="shared" si="6"/>
        <v>#REF!</v>
      </c>
      <c r="BA9" s="102" t="e">
        <f t="shared" si="6"/>
        <v>#REF!</v>
      </c>
      <c r="BB9" s="93"/>
      <c r="BC9" s="102" t="str">
        <f t="shared" si="7"/>
        <v/>
      </c>
      <c r="BD9" s="102" t="str">
        <f t="shared" si="7"/>
        <v/>
      </c>
      <c r="BE9" s="102" t="str">
        <f t="shared" si="7"/>
        <v/>
      </c>
      <c r="BF9" s="102" t="str">
        <f t="shared" si="7"/>
        <v/>
      </c>
      <c r="BG9" s="102" t="str">
        <f t="shared" si="7"/>
        <v/>
      </c>
      <c r="BH9" s="102" t="str">
        <f t="shared" si="7"/>
        <v/>
      </c>
      <c r="BI9" s="102" t="str">
        <f t="shared" si="7"/>
        <v/>
      </c>
      <c r="BJ9" s="102" t="str">
        <f t="shared" si="7"/>
        <v/>
      </c>
      <c r="BK9" s="102" t="str">
        <f t="shared" si="8"/>
        <v/>
      </c>
      <c r="BL9" s="102" t="str">
        <f t="shared" si="8"/>
        <v/>
      </c>
      <c r="BM9" s="102" t="str">
        <f t="shared" si="8"/>
        <v/>
      </c>
      <c r="BN9" s="102" t="str">
        <f t="shared" si="8"/>
        <v/>
      </c>
      <c r="BO9" s="102" t="str">
        <f t="shared" si="8"/>
        <v/>
      </c>
      <c r="BP9" s="102" t="str">
        <f t="shared" si="8"/>
        <v/>
      </c>
      <c r="BQ9" s="102" t="str">
        <f t="shared" si="8"/>
        <v/>
      </c>
      <c r="BR9" s="102" t="str">
        <f t="shared" si="8"/>
        <v/>
      </c>
    </row>
    <row r="10" spans="1:93" ht="15.95" customHeight="1" x14ac:dyDescent="0.3">
      <c r="B10" s="92"/>
      <c r="C10" s="86"/>
      <c r="D10" s="86"/>
      <c r="E10" s="88">
        <v>5</v>
      </c>
      <c r="F10" s="172">
        <v>219</v>
      </c>
      <c r="G10" s="54" t="str">
        <f t="shared" si="0"/>
        <v>Jonathon BAILEY</v>
      </c>
      <c r="H10" s="192" t="str">
        <f t="shared" si="1"/>
        <v>Cardiff AAC</v>
      </c>
      <c r="I10" s="346"/>
      <c r="J10" s="347"/>
      <c r="K10" s="342" t="s">
        <v>1033</v>
      </c>
      <c r="L10" s="343"/>
      <c r="M10" s="342" t="s">
        <v>1036</v>
      </c>
      <c r="N10" s="343"/>
      <c r="O10" s="342"/>
      <c r="P10" s="343"/>
      <c r="Q10" s="342"/>
      <c r="R10" s="343"/>
      <c r="S10" s="342"/>
      <c r="T10" s="343"/>
      <c r="U10" s="342"/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1.97</v>
      </c>
      <c r="AH10" s="345"/>
      <c r="AI10" s="98"/>
      <c r="AJ10" s="98"/>
      <c r="AK10" s="137"/>
      <c r="AL10" s="39" t="str">
        <f t="shared" si="2"/>
        <v>Senior</v>
      </c>
      <c r="AM10" s="69" t="str">
        <f t="shared" si="3"/>
        <v>2.08</v>
      </c>
      <c r="AN10" s="101">
        <v>0</v>
      </c>
      <c r="AO10" s="92"/>
      <c r="AP10" s="92"/>
      <c r="AQ10" s="92"/>
      <c r="AR10" s="92"/>
      <c r="AS10" s="92"/>
      <c r="AT10" s="92" t="str">
        <f t="shared" si="4"/>
        <v/>
      </c>
      <c r="AU10" s="92" t="str">
        <f t="shared" si="5"/>
        <v/>
      </c>
      <c r="AV10" s="92" t="str">
        <f>IF(OR(AM10=0,AM10=""),"",IF(OR(AM10=AM11,AM10=AM12,AM10=AM13,AM10=AM14,AM10=AM15,AM10=AM16,AM10=AM17,AM10=AM18,AM10=AM19,AM10=AM20,AM10=AM21,AM10=AM6,AM10=AM7,AM10=AM8,AM10=AM9),"=",""))</f>
        <v/>
      </c>
      <c r="AW10" s="92" t="e">
        <f>IF(OR(AK10=0,AG10=0,#REF!="B"),"",AK10)</f>
        <v>#REF!</v>
      </c>
      <c r="AX10" s="92" t="e">
        <f>IF(OR(AK10=0,AG10=0,#REF!="A"),"",AK10)</f>
        <v>#REF!</v>
      </c>
      <c r="AZ10" s="102" t="e">
        <f t="shared" si="6"/>
        <v>#REF!</v>
      </c>
      <c r="BA10" s="102" t="e">
        <f t="shared" si="6"/>
        <v>#REF!</v>
      </c>
      <c r="BB10" s="93"/>
      <c r="BC10" s="102" t="str">
        <f t="shared" si="7"/>
        <v/>
      </c>
      <c r="BD10" s="102" t="str">
        <f t="shared" si="7"/>
        <v/>
      </c>
      <c r="BE10" s="102" t="str">
        <f t="shared" si="7"/>
        <v/>
      </c>
      <c r="BF10" s="102" t="str">
        <f t="shared" si="7"/>
        <v/>
      </c>
      <c r="BG10" s="102" t="str">
        <f t="shared" si="7"/>
        <v/>
      </c>
      <c r="BH10" s="102" t="str">
        <f t="shared" si="7"/>
        <v/>
      </c>
      <c r="BI10" s="102" t="str">
        <f t="shared" si="7"/>
        <v/>
      </c>
      <c r="BJ10" s="102" t="str">
        <f t="shared" si="7"/>
        <v/>
      </c>
      <c r="BK10" s="102" t="str">
        <f t="shared" si="8"/>
        <v/>
      </c>
      <c r="BL10" s="102" t="str">
        <f t="shared" si="8"/>
        <v/>
      </c>
      <c r="BM10" s="102" t="str">
        <f t="shared" si="8"/>
        <v/>
      </c>
      <c r="BN10" s="102" t="str">
        <f t="shared" si="8"/>
        <v/>
      </c>
      <c r="BO10" s="102" t="str">
        <f t="shared" si="8"/>
        <v/>
      </c>
      <c r="BP10" s="102" t="str">
        <f t="shared" si="8"/>
        <v/>
      </c>
      <c r="BQ10" s="102" t="str">
        <f t="shared" si="8"/>
        <v/>
      </c>
      <c r="BR10" s="102" t="str">
        <f t="shared" si="8"/>
        <v/>
      </c>
    </row>
    <row r="11" spans="1:93" ht="15.95" customHeight="1" x14ac:dyDescent="0.3">
      <c r="B11" s="92"/>
      <c r="C11" s="86"/>
      <c r="D11" s="86"/>
      <c r="E11" s="88">
        <v>6</v>
      </c>
      <c r="F11" s="172">
        <v>215</v>
      </c>
      <c r="G11" s="54" t="str">
        <f t="shared" si="0"/>
        <v>Toni ADEMUWAGUN</v>
      </c>
      <c r="H11" s="192" t="str">
        <f t="shared" si="1"/>
        <v>Thames Valley Harriers</v>
      </c>
      <c r="I11" s="346"/>
      <c r="J11" s="347"/>
      <c r="K11" s="342" t="s">
        <v>1033</v>
      </c>
      <c r="L11" s="343"/>
      <c r="M11" s="342" t="s">
        <v>1033</v>
      </c>
      <c r="N11" s="343"/>
      <c r="O11" s="342" t="s">
        <v>1035</v>
      </c>
      <c r="P11" s="343"/>
      <c r="Q11" s="342" t="s">
        <v>1034</v>
      </c>
      <c r="R11" s="343"/>
      <c r="S11" s="342" t="s">
        <v>1036</v>
      </c>
      <c r="T11" s="343"/>
      <c r="U11" s="342"/>
      <c r="V11" s="343"/>
      <c r="W11" s="342"/>
      <c r="X11" s="343"/>
      <c r="Y11" s="342"/>
      <c r="Z11" s="343"/>
      <c r="AA11" s="342"/>
      <c r="AB11" s="343"/>
      <c r="AC11" s="342"/>
      <c r="AD11" s="343"/>
      <c r="AE11" s="342"/>
      <c r="AF11" s="343"/>
      <c r="AG11" s="344">
        <v>2.09</v>
      </c>
      <c r="AH11" s="345"/>
      <c r="AI11" s="98">
        <v>2</v>
      </c>
      <c r="AJ11" s="98">
        <v>3</v>
      </c>
      <c r="AK11" s="137"/>
      <c r="AL11" s="39" t="str">
        <f t="shared" si="2"/>
        <v>U20</v>
      </c>
      <c r="AM11" s="69" t="str">
        <f t="shared" si="3"/>
        <v>2.11</v>
      </c>
      <c r="AN11" s="101">
        <v>0</v>
      </c>
      <c r="AO11" s="92"/>
      <c r="AP11" s="92"/>
      <c r="AQ11" s="92"/>
      <c r="AR11" s="92"/>
      <c r="AS11" s="92"/>
      <c r="AT11" s="92" t="str">
        <f t="shared" si="4"/>
        <v/>
      </c>
      <c r="AU11" s="92" t="str">
        <f t="shared" si="5"/>
        <v/>
      </c>
      <c r="AV11" s="92" t="str">
        <f>IF(OR(AM11=0,AM11=""),"",IF(OR(AM11=AM12,AM11=AM13,AM11=AM14,AM11=AM15,AM11=AM16,AM11=AM17,AM11=AM18,AM11=AM19,AM11=AM20,AM11=AM21,AM11=AM6,AM11=AM7,AM11=AM8,AM11=AM9,AM11=AM10),"=",""))</f>
        <v/>
      </c>
      <c r="AW11" s="92" t="e">
        <f>IF(OR(AK11=0,AG11=0,#REF!="B"),"",AK11)</f>
        <v>#REF!</v>
      </c>
      <c r="AX11" s="92" t="e">
        <f>IF(OR(AK11=0,AG11=0,#REF!="A"),"",AK11)</f>
        <v>#REF!</v>
      </c>
      <c r="AZ11" s="102" t="e">
        <f t="shared" si="6"/>
        <v>#REF!</v>
      </c>
      <c r="BA11" s="102" t="e">
        <f t="shared" si="6"/>
        <v>#REF!</v>
      </c>
      <c r="BB11" s="93"/>
      <c r="BC11" s="102" t="str">
        <f t="shared" si="7"/>
        <v/>
      </c>
      <c r="BD11" s="102" t="str">
        <f t="shared" si="7"/>
        <v/>
      </c>
      <c r="BE11" s="102" t="str">
        <f t="shared" si="7"/>
        <v/>
      </c>
      <c r="BF11" s="102" t="str">
        <f t="shared" si="7"/>
        <v/>
      </c>
      <c r="BG11" s="102" t="str">
        <f t="shared" si="7"/>
        <v/>
      </c>
      <c r="BH11" s="102" t="str">
        <f t="shared" si="7"/>
        <v/>
      </c>
      <c r="BI11" s="102" t="str">
        <f t="shared" si="7"/>
        <v/>
      </c>
      <c r="BJ11" s="102" t="str">
        <f t="shared" si="7"/>
        <v/>
      </c>
      <c r="BK11" s="102" t="str">
        <f t="shared" si="8"/>
        <v/>
      </c>
      <c r="BL11" s="102" t="str">
        <f t="shared" si="8"/>
        <v/>
      </c>
      <c r="BM11" s="102" t="str">
        <f t="shared" si="8"/>
        <v/>
      </c>
      <c r="BN11" s="102" t="str">
        <f t="shared" si="8"/>
        <v/>
      </c>
      <c r="BO11" s="102" t="str">
        <f t="shared" si="8"/>
        <v/>
      </c>
      <c r="BP11" s="102" t="str">
        <f t="shared" si="8"/>
        <v/>
      </c>
      <c r="BQ11" s="102" t="str">
        <f t="shared" si="8"/>
        <v/>
      </c>
      <c r="BR11" s="102" t="str">
        <f t="shared" si="8"/>
        <v/>
      </c>
    </row>
    <row r="12" spans="1:93" ht="15.95" customHeight="1" x14ac:dyDescent="0.3">
      <c r="B12" s="92"/>
      <c r="C12" s="86"/>
      <c r="D12" s="86"/>
      <c r="E12" s="88">
        <v>7</v>
      </c>
      <c r="F12" s="172"/>
      <c r="G12" s="54" t="str">
        <f t="shared" si="0"/>
        <v/>
      </c>
      <c r="H12" s="192" t="str">
        <f t="shared" si="1"/>
        <v/>
      </c>
      <c r="I12" s="346"/>
      <c r="J12" s="347"/>
      <c r="K12" s="342"/>
      <c r="L12" s="343"/>
      <c r="M12" s="342"/>
      <c r="N12" s="343"/>
      <c r="O12" s="342"/>
      <c r="P12" s="343"/>
      <c r="Q12" s="342"/>
      <c r="R12" s="343"/>
      <c r="S12" s="342"/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2"/>
      <c r="AF12" s="343"/>
      <c r="AG12" s="344">
        <v>0</v>
      </c>
      <c r="AH12" s="345"/>
      <c r="AI12" s="98"/>
      <c r="AJ12" s="98"/>
      <c r="AK12" s="137"/>
      <c r="AL12" s="39" t="str">
        <f t="shared" si="2"/>
        <v/>
      </c>
      <c r="AM12" s="69" t="str">
        <f t="shared" si="3"/>
        <v/>
      </c>
      <c r="AN12" s="101">
        <v>0</v>
      </c>
      <c r="AO12" s="92"/>
      <c r="AP12" s="92"/>
      <c r="AQ12" s="92"/>
      <c r="AR12" s="92"/>
      <c r="AS12" s="92"/>
      <c r="AT12" s="92" t="str">
        <f t="shared" si="4"/>
        <v/>
      </c>
      <c r="AU12" s="92" t="str">
        <f t="shared" si="5"/>
        <v/>
      </c>
      <c r="AV12" s="92" t="str">
        <f>IF(OR(AM12=0,AM12=""),"",IF(OR(AM12=AM13,AM12=AM14,AM12=AM15,AM12=AM16,AM12=AM17,AM12=AM18,AM12=AM19,AM12=AM20,AM12=AM21,AM12=AM6,AM12=AM7,AM12=AM8,AM12=AM9,AM12=AM10,AM12=AM11),"=",""))</f>
        <v/>
      </c>
      <c r="AW12" s="92" t="e">
        <f>IF(OR(AK12=0,AG12=0,#REF!="B"),"",AK12)</f>
        <v>#REF!</v>
      </c>
      <c r="AX12" s="92" t="e">
        <f>IF(OR(AK12=0,AG12=0,#REF!="A"),"",AK12)</f>
        <v>#REF!</v>
      </c>
      <c r="AZ12" s="102" t="e">
        <f t="shared" si="6"/>
        <v>#REF!</v>
      </c>
      <c r="BA12" s="102" t="e">
        <f t="shared" si="6"/>
        <v>#REF!</v>
      </c>
      <c r="BB12" s="93"/>
      <c r="BC12" s="102" t="str">
        <f t="shared" si="7"/>
        <v/>
      </c>
      <c r="BD12" s="102" t="str">
        <f t="shared" si="7"/>
        <v/>
      </c>
      <c r="BE12" s="102" t="str">
        <f t="shared" si="7"/>
        <v/>
      </c>
      <c r="BF12" s="102" t="str">
        <f t="shared" si="7"/>
        <v/>
      </c>
      <c r="BG12" s="102" t="str">
        <f t="shared" si="7"/>
        <v/>
      </c>
      <c r="BH12" s="102" t="str">
        <f t="shared" si="7"/>
        <v/>
      </c>
      <c r="BI12" s="102" t="str">
        <f t="shared" si="7"/>
        <v/>
      </c>
      <c r="BJ12" s="102" t="str">
        <f t="shared" si="7"/>
        <v/>
      </c>
      <c r="BK12" s="102" t="str">
        <f t="shared" si="8"/>
        <v/>
      </c>
      <c r="BL12" s="102" t="str">
        <f t="shared" si="8"/>
        <v/>
      </c>
      <c r="BM12" s="102" t="str">
        <f t="shared" si="8"/>
        <v/>
      </c>
      <c r="BN12" s="102" t="str">
        <f t="shared" si="8"/>
        <v/>
      </c>
      <c r="BO12" s="102" t="str">
        <f t="shared" si="8"/>
        <v/>
      </c>
      <c r="BP12" s="102" t="str">
        <f t="shared" si="8"/>
        <v/>
      </c>
      <c r="BQ12" s="102" t="str">
        <f t="shared" si="8"/>
        <v/>
      </c>
      <c r="BR12" s="102" t="str">
        <f t="shared" si="8"/>
        <v/>
      </c>
    </row>
    <row r="13" spans="1:93" ht="15.95" customHeight="1" x14ac:dyDescent="0.3">
      <c r="B13" s="92"/>
      <c r="C13" s="86"/>
      <c r="D13" s="86"/>
      <c r="E13" s="88">
        <v>8</v>
      </c>
      <c r="F13" s="172">
        <v>218</v>
      </c>
      <c r="G13" s="54" t="str">
        <f t="shared" si="0"/>
        <v>Akin COWARD</v>
      </c>
      <c r="H13" s="192" t="str">
        <f t="shared" si="1"/>
        <v>Shaftesbury Barnet</v>
      </c>
      <c r="I13" s="346"/>
      <c r="J13" s="347"/>
      <c r="K13" s="342" t="s">
        <v>1033</v>
      </c>
      <c r="L13" s="343"/>
      <c r="M13" s="342" t="s">
        <v>1033</v>
      </c>
      <c r="N13" s="343"/>
      <c r="O13" s="342" t="s">
        <v>1033</v>
      </c>
      <c r="P13" s="343"/>
      <c r="Q13" s="342" t="s">
        <v>1033</v>
      </c>
      <c r="R13" s="343"/>
      <c r="S13" s="342" t="s">
        <v>1036</v>
      </c>
      <c r="T13" s="343"/>
      <c r="U13" s="342"/>
      <c r="V13" s="343"/>
      <c r="W13" s="342"/>
      <c r="X13" s="343"/>
      <c r="Y13" s="342"/>
      <c r="Z13" s="343"/>
      <c r="AA13" s="342"/>
      <c r="AB13" s="343"/>
      <c r="AC13" s="342"/>
      <c r="AD13" s="343"/>
      <c r="AE13" s="342"/>
      <c r="AF13" s="343"/>
      <c r="AG13" s="344">
        <v>2.09</v>
      </c>
      <c r="AH13" s="345"/>
      <c r="AI13" s="98">
        <v>1</v>
      </c>
      <c r="AJ13" s="98">
        <v>0</v>
      </c>
      <c r="AK13" s="137"/>
      <c r="AL13" s="39" t="str">
        <f t="shared" si="2"/>
        <v>Senior</v>
      </c>
      <c r="AM13" s="69" t="str">
        <f t="shared" si="3"/>
        <v>2.15</v>
      </c>
      <c r="AN13" s="101">
        <v>0</v>
      </c>
      <c r="AO13" s="92"/>
      <c r="AP13" s="92"/>
      <c r="AQ13" s="92"/>
      <c r="AR13" s="92"/>
      <c r="AS13" s="92"/>
      <c r="AT13" s="92" t="str">
        <f t="shared" si="4"/>
        <v/>
      </c>
      <c r="AU13" s="92" t="str">
        <f t="shared" si="5"/>
        <v/>
      </c>
      <c r="AV13" s="92" t="str">
        <f>IF(OR(AM13=0,AM13=""),"",IF(OR(AM13=AM14,AM13=AM15,AM13=AM16,AM13=AM17,AM13=AM18,AM13=AM19,AM13=AM20,AM13=AM21,AM13=AM6,AM13=AM7,AM13=AM8,AM13=AM9,AM13=AM10,AM13=AM11,AM13=AM12),"=",""))</f>
        <v/>
      </c>
      <c r="AW13" s="92" t="e">
        <f>IF(OR(AK13=0,AG13=0,#REF!="B"),"",AK13)</f>
        <v>#REF!</v>
      </c>
      <c r="AX13" s="92" t="e">
        <f>IF(OR(AK13=0,AG13=0,#REF!="A"),"",AK13)</f>
        <v>#REF!</v>
      </c>
      <c r="AZ13" s="102" t="e">
        <f t="shared" si="6"/>
        <v>#REF!</v>
      </c>
      <c r="BA13" s="102" t="e">
        <f t="shared" si="6"/>
        <v>#REF!</v>
      </c>
      <c r="BB13" s="93"/>
      <c r="BC13" s="102" t="str">
        <f t="shared" si="7"/>
        <v/>
      </c>
      <c r="BD13" s="102" t="str">
        <f t="shared" si="7"/>
        <v/>
      </c>
      <c r="BE13" s="102" t="str">
        <f t="shared" si="7"/>
        <v/>
      </c>
      <c r="BF13" s="102" t="str">
        <f t="shared" si="7"/>
        <v/>
      </c>
      <c r="BG13" s="102" t="str">
        <f t="shared" si="7"/>
        <v/>
      </c>
      <c r="BH13" s="102" t="str">
        <f t="shared" si="7"/>
        <v/>
      </c>
      <c r="BI13" s="102" t="str">
        <f t="shared" si="7"/>
        <v/>
      </c>
      <c r="BJ13" s="102" t="str">
        <f t="shared" si="7"/>
        <v/>
      </c>
      <c r="BK13" s="102" t="str">
        <f t="shared" si="8"/>
        <v/>
      </c>
      <c r="BL13" s="102" t="str">
        <f t="shared" si="8"/>
        <v/>
      </c>
      <c r="BM13" s="102" t="str">
        <f t="shared" si="8"/>
        <v/>
      </c>
      <c r="BN13" s="102" t="str">
        <f t="shared" si="8"/>
        <v/>
      </c>
      <c r="BO13" s="102" t="str">
        <f t="shared" si="8"/>
        <v/>
      </c>
      <c r="BP13" s="102" t="str">
        <f t="shared" si="8"/>
        <v/>
      </c>
      <c r="BQ13" s="102" t="str">
        <f t="shared" si="8"/>
        <v/>
      </c>
      <c r="BR13" s="102" t="str">
        <f t="shared" si="8"/>
        <v/>
      </c>
    </row>
    <row r="14" spans="1:93" ht="15.95" customHeight="1" x14ac:dyDescent="0.3">
      <c r="B14" s="92"/>
      <c r="C14" s="86"/>
      <c r="D14" s="86"/>
      <c r="E14" s="88">
        <v>9</v>
      </c>
      <c r="F14" s="172">
        <v>222</v>
      </c>
      <c r="G14" s="54" t="str">
        <f t="shared" si="0"/>
        <v>William GRIMSEY</v>
      </c>
      <c r="H14" s="192" t="str">
        <f t="shared" si="1"/>
        <v>Woodford Green</v>
      </c>
      <c r="I14" s="346"/>
      <c r="J14" s="347"/>
      <c r="K14" s="342"/>
      <c r="L14" s="343"/>
      <c r="M14" s="342"/>
      <c r="N14" s="343"/>
      <c r="O14" s="342"/>
      <c r="P14" s="343"/>
      <c r="Q14" s="342" t="s">
        <v>1034</v>
      </c>
      <c r="R14" s="343"/>
      <c r="S14" s="342" t="s">
        <v>1033</v>
      </c>
      <c r="T14" s="343"/>
      <c r="U14" s="342" t="s">
        <v>1035</v>
      </c>
      <c r="V14" s="343"/>
      <c r="W14" s="342" t="s">
        <v>1034</v>
      </c>
      <c r="X14" s="343"/>
      <c r="Y14" s="342"/>
      <c r="Z14" s="343"/>
      <c r="AA14" s="342" t="s">
        <v>1036</v>
      </c>
      <c r="AB14" s="343"/>
      <c r="AC14" s="342">
        <v>0</v>
      </c>
      <c r="AD14" s="343"/>
      <c r="AE14" s="342"/>
      <c r="AF14" s="343"/>
      <c r="AG14" s="344">
        <v>2.1800000000000002</v>
      </c>
      <c r="AH14" s="345"/>
      <c r="AI14" s="98"/>
      <c r="AJ14" s="98"/>
      <c r="AK14" s="137"/>
      <c r="AL14" s="39" t="str">
        <f t="shared" si="2"/>
        <v>Senior</v>
      </c>
      <c r="AM14" s="144" t="str">
        <f t="shared" si="3"/>
        <v>2.20</v>
      </c>
      <c r="AN14" s="101">
        <v>0</v>
      </c>
      <c r="AO14" s="92"/>
      <c r="AP14" s="92"/>
      <c r="AQ14" s="92"/>
      <c r="AR14" s="92"/>
      <c r="AS14" s="92"/>
      <c r="AT14" s="92" t="str">
        <f t="shared" si="4"/>
        <v/>
      </c>
      <c r="AU14" s="92" t="str">
        <f t="shared" si="5"/>
        <v/>
      </c>
      <c r="AV14" s="92" t="str">
        <f>IF(OR(AM14=0,AM14=""),"",IF(OR(AM14=AM15,AM14=AM16,AM14=AM17,AM14=AM18,AM14=AM19,AM14=AM20,AM14=AM21,AM14=AM6,AM14=AM7,AM14=AM8,AM14=AM9,AM14=AM10,AM14=AM11,AM14=AM12,AM14=AM13),"=",""))</f>
        <v/>
      </c>
      <c r="AW14" s="92" t="e">
        <f>IF(OR(AK14=0,AG14=0,#REF!="B"),"",AK14)</f>
        <v>#REF!</v>
      </c>
      <c r="AX14" s="92" t="e">
        <f>IF(OR(AK14=0,AG14=0,#REF!="A"),"",AK14)</f>
        <v>#REF!</v>
      </c>
      <c r="AZ14" s="102" t="e">
        <f t="shared" si="6"/>
        <v>#REF!</v>
      </c>
      <c r="BA14" s="102" t="e">
        <f t="shared" si="6"/>
        <v>#REF!</v>
      </c>
      <c r="BB14" s="93"/>
      <c r="BC14" s="102" t="str">
        <f t="shared" si="7"/>
        <v/>
      </c>
      <c r="BD14" s="102" t="str">
        <f t="shared" si="7"/>
        <v/>
      </c>
      <c r="BE14" s="102" t="str">
        <f t="shared" si="7"/>
        <v/>
      </c>
      <c r="BF14" s="102" t="str">
        <f t="shared" si="7"/>
        <v/>
      </c>
      <c r="BG14" s="102" t="str">
        <f t="shared" si="7"/>
        <v/>
      </c>
      <c r="BH14" s="102" t="str">
        <f t="shared" si="7"/>
        <v/>
      </c>
      <c r="BI14" s="102" t="str">
        <f t="shared" si="7"/>
        <v/>
      </c>
      <c r="BJ14" s="102" t="str">
        <f t="shared" si="7"/>
        <v/>
      </c>
      <c r="BK14" s="102" t="str">
        <f t="shared" si="8"/>
        <v/>
      </c>
      <c r="BL14" s="102" t="str">
        <f t="shared" si="8"/>
        <v/>
      </c>
      <c r="BM14" s="102" t="str">
        <f t="shared" si="8"/>
        <v/>
      </c>
      <c r="BN14" s="102" t="str">
        <f t="shared" si="8"/>
        <v/>
      </c>
      <c r="BO14" s="102" t="str">
        <f t="shared" si="8"/>
        <v/>
      </c>
      <c r="BP14" s="102" t="str">
        <f t="shared" si="8"/>
        <v/>
      </c>
      <c r="BQ14" s="102" t="str">
        <f t="shared" si="8"/>
        <v/>
      </c>
      <c r="BR14" s="102" t="str">
        <f t="shared" si="8"/>
        <v/>
      </c>
    </row>
    <row r="15" spans="1:93" ht="15.95" customHeight="1" x14ac:dyDescent="0.3">
      <c r="B15" s="92"/>
      <c r="C15" s="86"/>
      <c r="D15" s="86"/>
      <c r="E15" s="88">
        <v>10</v>
      </c>
      <c r="F15" s="172">
        <v>226</v>
      </c>
      <c r="G15" s="54" t="str">
        <f t="shared" si="0"/>
        <v>Chris BAKER</v>
      </c>
      <c r="H15" s="192" t="str">
        <f t="shared" si="1"/>
        <v>Sale Harriers</v>
      </c>
      <c r="I15" s="346"/>
      <c r="J15" s="347"/>
      <c r="K15" s="342"/>
      <c r="L15" s="343"/>
      <c r="M15" s="342"/>
      <c r="N15" s="343"/>
      <c r="O15" s="342"/>
      <c r="P15" s="343"/>
      <c r="Q15" s="342"/>
      <c r="R15" s="343"/>
      <c r="S15" s="342"/>
      <c r="T15" s="343"/>
      <c r="U15" s="342" t="s">
        <v>1033</v>
      </c>
      <c r="V15" s="343"/>
      <c r="W15" s="342" t="s">
        <v>1033</v>
      </c>
      <c r="X15" s="343"/>
      <c r="Y15" s="342"/>
      <c r="Z15" s="343"/>
      <c r="AA15" s="342" t="s">
        <v>1033</v>
      </c>
      <c r="AB15" s="343"/>
      <c r="AC15" s="342"/>
      <c r="AD15" s="343"/>
      <c r="AE15" s="342" t="s">
        <v>1036</v>
      </c>
      <c r="AF15" s="343"/>
      <c r="AG15" s="344">
        <v>2.2200000000000002</v>
      </c>
      <c r="AH15" s="345"/>
      <c r="AI15" s="98"/>
      <c r="AJ15" s="98"/>
      <c r="AK15" s="137"/>
      <c r="AL15" s="39" t="str">
        <f t="shared" si="2"/>
        <v>Senior</v>
      </c>
      <c r="AM15" s="69" t="str">
        <f t="shared" si="3"/>
        <v>2.26</v>
      </c>
      <c r="AN15" s="101">
        <v>0</v>
      </c>
      <c r="AO15" s="92"/>
      <c r="AP15" s="92"/>
      <c r="AQ15" s="92"/>
      <c r="AR15" s="92"/>
      <c r="AS15" s="92"/>
      <c r="AT15" s="92" t="str">
        <f t="shared" si="4"/>
        <v/>
      </c>
      <c r="AU15" s="92" t="str">
        <f t="shared" si="5"/>
        <v/>
      </c>
      <c r="AV15" s="92" t="str">
        <f>IF(OR(AM15=0,AM15=""),"",IF(OR(AM15=AM16,AM15=AM17,AM15=AM18,AM15=AM19,AM15=AM20,AM15=AM21,AM15=AM6,AM15=AM7,AM15=AM8,AM15=AM9,AM15=AM10,AM15=AM11,AM15=AM12,AM15=AM13,AM15=AM14),"=",""))</f>
        <v/>
      </c>
      <c r="AW15" s="92" t="e">
        <f>IF(OR(AK15=0,AG15=0,#REF!="B"),"",AK15)</f>
        <v>#REF!</v>
      </c>
      <c r="AX15" s="92" t="e">
        <f>IF(OR(AK15=0,AG15=0,#REF!="A"),"",AK15)</f>
        <v>#REF!</v>
      </c>
      <c r="AZ15" s="102" t="e">
        <f t="shared" si="6"/>
        <v>#REF!</v>
      </c>
      <c r="BA15" s="102" t="e">
        <f t="shared" si="6"/>
        <v>#REF!</v>
      </c>
      <c r="BB15" s="93"/>
      <c r="BC15" s="102" t="str">
        <f t="shared" si="7"/>
        <v/>
      </c>
      <c r="BD15" s="102" t="str">
        <f t="shared" si="7"/>
        <v/>
      </c>
      <c r="BE15" s="102" t="str">
        <f t="shared" si="7"/>
        <v/>
      </c>
      <c r="BF15" s="102" t="str">
        <f t="shared" si="7"/>
        <v/>
      </c>
      <c r="BG15" s="102" t="str">
        <f t="shared" si="7"/>
        <v/>
      </c>
      <c r="BH15" s="102" t="str">
        <f t="shared" si="7"/>
        <v/>
      </c>
      <c r="BI15" s="102" t="str">
        <f t="shared" si="7"/>
        <v/>
      </c>
      <c r="BJ15" s="102" t="str">
        <f t="shared" si="7"/>
        <v/>
      </c>
      <c r="BK15" s="102" t="str">
        <f t="shared" si="8"/>
        <v/>
      </c>
      <c r="BL15" s="102" t="str">
        <f t="shared" si="8"/>
        <v/>
      </c>
      <c r="BM15" s="102" t="str">
        <f t="shared" si="8"/>
        <v/>
      </c>
      <c r="BN15" s="102" t="str">
        <f t="shared" si="8"/>
        <v/>
      </c>
      <c r="BO15" s="102" t="str">
        <f t="shared" si="8"/>
        <v/>
      </c>
      <c r="BP15" s="102" t="str">
        <f t="shared" si="8"/>
        <v/>
      </c>
      <c r="BQ15" s="102" t="str">
        <f t="shared" si="8"/>
        <v/>
      </c>
      <c r="BR15" s="102" t="str">
        <f t="shared" si="8"/>
        <v/>
      </c>
    </row>
    <row r="16" spans="1:93" ht="15.95" customHeight="1" x14ac:dyDescent="0.3">
      <c r="B16" s="92"/>
      <c r="C16" s="86"/>
      <c r="D16" s="86"/>
      <c r="E16" s="88">
        <v>11</v>
      </c>
      <c r="F16" s="172"/>
      <c r="G16" s="54" t="str">
        <f t="shared" si="0"/>
        <v/>
      </c>
      <c r="H16" s="192" t="str">
        <f t="shared" si="1"/>
        <v/>
      </c>
      <c r="I16" s="346"/>
      <c r="J16" s="347"/>
      <c r="K16" s="342"/>
      <c r="L16" s="343"/>
      <c r="M16" s="342"/>
      <c r="N16" s="343"/>
      <c r="O16" s="342"/>
      <c r="P16" s="343"/>
      <c r="Q16" s="342"/>
      <c r="R16" s="343"/>
      <c r="S16" s="342"/>
      <c r="T16" s="343"/>
      <c r="U16" s="342"/>
      <c r="V16" s="343"/>
      <c r="W16" s="342"/>
      <c r="X16" s="343"/>
      <c r="Y16" s="342"/>
      <c r="Z16" s="343"/>
      <c r="AA16" s="342"/>
      <c r="AB16" s="343"/>
      <c r="AC16" s="342"/>
      <c r="AD16" s="343"/>
      <c r="AE16" s="342"/>
      <c r="AF16" s="343"/>
      <c r="AG16" s="344">
        <v>0</v>
      </c>
      <c r="AH16" s="345"/>
      <c r="AI16" s="98"/>
      <c r="AJ16" s="98"/>
      <c r="AK16" s="137"/>
      <c r="AL16" s="39" t="str">
        <f t="shared" si="2"/>
        <v/>
      </c>
      <c r="AM16" s="69" t="str">
        <f t="shared" si="3"/>
        <v/>
      </c>
      <c r="AN16" s="101">
        <v>0</v>
      </c>
      <c r="AO16" s="92"/>
      <c r="AP16" s="92"/>
      <c r="AQ16" s="92"/>
      <c r="AR16" s="92"/>
      <c r="AS16" s="92"/>
      <c r="AT16" s="92" t="str">
        <f t="shared" si="4"/>
        <v/>
      </c>
      <c r="AU16" s="92" t="str">
        <f t="shared" si="5"/>
        <v/>
      </c>
      <c r="AV16" s="92" t="str">
        <f>IF(OR(AM16=0,AM16=""),"",IF(OR(AM16=AM17,AM16=AM18,AM16=AM19,AM16=AM20,AM16=AM21,AM16=AM6,AM16=AM7,AM16=AM8,AM16=AM9,AM16=AM10,AM16=AM11,AM16=AM12,AM16=AM13,AM16=AM14,AM16=AM15),"=",""))</f>
        <v/>
      </c>
      <c r="AW16" s="92" t="e">
        <f>IF(OR(AK16=0,AG16=0,#REF!="B"),"",AK16)</f>
        <v>#REF!</v>
      </c>
      <c r="AX16" s="92" t="e">
        <f>IF(OR(AK16=0,AG16=0,#REF!="A"),"",AK16)</f>
        <v>#REF!</v>
      </c>
      <c r="AZ16" s="102" t="e">
        <f t="shared" si="6"/>
        <v>#REF!</v>
      </c>
      <c r="BA16" s="102" t="e">
        <f t="shared" si="6"/>
        <v>#REF!</v>
      </c>
      <c r="BB16" s="93"/>
      <c r="BC16" s="102" t="str">
        <f t="shared" si="7"/>
        <v/>
      </c>
      <c r="BD16" s="102" t="str">
        <f t="shared" si="7"/>
        <v/>
      </c>
      <c r="BE16" s="102" t="str">
        <f t="shared" si="7"/>
        <v/>
      </c>
      <c r="BF16" s="102" t="str">
        <f t="shared" si="7"/>
        <v/>
      </c>
      <c r="BG16" s="102" t="str">
        <f t="shared" si="7"/>
        <v/>
      </c>
      <c r="BH16" s="102" t="str">
        <f t="shared" si="7"/>
        <v/>
      </c>
      <c r="BI16" s="102" t="str">
        <f t="shared" si="7"/>
        <v/>
      </c>
      <c r="BJ16" s="102" t="str">
        <f t="shared" si="7"/>
        <v/>
      </c>
      <c r="BK16" s="102" t="str">
        <f t="shared" si="8"/>
        <v/>
      </c>
      <c r="BL16" s="102" t="str">
        <f t="shared" si="8"/>
        <v/>
      </c>
      <c r="BM16" s="102" t="str">
        <f t="shared" si="8"/>
        <v/>
      </c>
      <c r="BN16" s="102" t="str">
        <f t="shared" si="8"/>
        <v/>
      </c>
      <c r="BO16" s="102" t="str">
        <f t="shared" si="8"/>
        <v/>
      </c>
      <c r="BP16" s="102" t="str">
        <f t="shared" si="8"/>
        <v/>
      </c>
      <c r="BQ16" s="102" t="str">
        <f t="shared" si="8"/>
        <v/>
      </c>
      <c r="BR16" s="102" t="str">
        <f t="shared" si="8"/>
        <v/>
      </c>
    </row>
    <row r="17" spans="2:70" ht="15.95" customHeight="1" x14ac:dyDescent="0.3">
      <c r="B17" s="92"/>
      <c r="C17" s="86"/>
      <c r="D17" s="86"/>
      <c r="E17" s="88">
        <v>12</v>
      </c>
      <c r="F17" s="172"/>
      <c r="G17" s="54" t="str">
        <f t="shared" si="0"/>
        <v/>
      </c>
      <c r="H17" s="192" t="str">
        <f t="shared" si="1"/>
        <v/>
      </c>
      <c r="I17" s="346"/>
      <c r="J17" s="347"/>
      <c r="K17" s="342"/>
      <c r="L17" s="343"/>
      <c r="M17" s="342"/>
      <c r="N17" s="343"/>
      <c r="O17" s="342"/>
      <c r="P17" s="343"/>
      <c r="Q17" s="342"/>
      <c r="R17" s="343"/>
      <c r="S17" s="342"/>
      <c r="T17" s="343"/>
      <c r="U17" s="342"/>
      <c r="V17" s="343"/>
      <c r="W17" s="342"/>
      <c r="X17" s="343"/>
      <c r="Y17" s="342"/>
      <c r="Z17" s="343"/>
      <c r="AA17" s="342"/>
      <c r="AB17" s="343"/>
      <c r="AC17" s="342"/>
      <c r="AD17" s="343"/>
      <c r="AE17" s="342"/>
      <c r="AF17" s="343"/>
      <c r="AG17" s="344">
        <v>0</v>
      </c>
      <c r="AH17" s="345"/>
      <c r="AI17" s="98"/>
      <c r="AJ17" s="98"/>
      <c r="AK17" s="137"/>
      <c r="AL17" s="39" t="str">
        <f t="shared" si="2"/>
        <v/>
      </c>
      <c r="AM17" s="69" t="str">
        <f t="shared" si="3"/>
        <v/>
      </c>
      <c r="AN17" s="101">
        <v>0</v>
      </c>
      <c r="AO17" s="92"/>
      <c r="AP17" s="92"/>
      <c r="AQ17" s="92"/>
      <c r="AR17" s="92"/>
      <c r="AS17" s="92"/>
      <c r="AT17" s="92" t="str">
        <f t="shared" si="4"/>
        <v/>
      </c>
      <c r="AU17" s="92" t="str">
        <f t="shared" si="5"/>
        <v/>
      </c>
      <c r="AV17" s="92" t="str">
        <f>IF(OR(AM17=0,AM17=""),"",IF(OR(AM17=AM18,AM17=AM19,AM17=AM20,AM17=AM21,AM17=AM6,AM17=AM7,AM17=AM8,AM17=AM9,AM17=AM10,AM17=AM11,AM17=AM12,AM17=AM13,AM17=AM14,AM17=AM15,AM17=AM16),"=",""))</f>
        <v/>
      </c>
      <c r="AW17" s="92" t="e">
        <f>IF(OR(AK17=0,AG17=0,#REF!="B"),"",AK17)</f>
        <v>#REF!</v>
      </c>
      <c r="AX17" s="92" t="e">
        <f>IF(OR(AK17=0,AG17=0,#REF!="A"),"",AK17)</f>
        <v>#REF!</v>
      </c>
      <c r="AZ17" s="102" t="e">
        <f t="shared" si="6"/>
        <v>#REF!</v>
      </c>
      <c r="BA17" s="102" t="e">
        <f t="shared" si="6"/>
        <v>#REF!</v>
      </c>
      <c r="BB17" s="93"/>
      <c r="BC17" s="102" t="str">
        <f t="shared" si="7"/>
        <v/>
      </c>
      <c r="BD17" s="102" t="str">
        <f t="shared" si="7"/>
        <v/>
      </c>
      <c r="BE17" s="102" t="str">
        <f t="shared" si="7"/>
        <v/>
      </c>
      <c r="BF17" s="102" t="str">
        <f t="shared" si="7"/>
        <v/>
      </c>
      <c r="BG17" s="102" t="str">
        <f t="shared" si="7"/>
        <v/>
      </c>
      <c r="BH17" s="102" t="str">
        <f t="shared" si="7"/>
        <v/>
      </c>
      <c r="BI17" s="102" t="str">
        <f t="shared" si="7"/>
        <v/>
      </c>
      <c r="BJ17" s="102" t="str">
        <f t="shared" si="7"/>
        <v/>
      </c>
      <c r="BK17" s="102" t="str">
        <f t="shared" si="8"/>
        <v/>
      </c>
      <c r="BL17" s="102" t="str">
        <f t="shared" si="8"/>
        <v/>
      </c>
      <c r="BM17" s="102" t="str">
        <f t="shared" si="8"/>
        <v/>
      </c>
      <c r="BN17" s="102" t="str">
        <f t="shared" si="8"/>
        <v/>
      </c>
      <c r="BO17" s="102" t="str">
        <f t="shared" si="8"/>
        <v/>
      </c>
      <c r="BP17" s="102" t="str">
        <f t="shared" si="8"/>
        <v/>
      </c>
      <c r="BQ17" s="102" t="str">
        <f t="shared" si="8"/>
        <v/>
      </c>
      <c r="BR17" s="102" t="str">
        <f t="shared" si="8"/>
        <v/>
      </c>
    </row>
    <row r="18" spans="2:70" ht="15.95" customHeight="1" x14ac:dyDescent="0.3">
      <c r="B18" s="92"/>
      <c r="C18" s="86"/>
      <c r="D18" s="86"/>
      <c r="E18" s="88">
        <v>13</v>
      </c>
      <c r="F18" s="172"/>
      <c r="G18" s="54" t="str">
        <f t="shared" si="0"/>
        <v/>
      </c>
      <c r="H18" s="192" t="str">
        <f t="shared" si="1"/>
        <v/>
      </c>
      <c r="I18" s="346"/>
      <c r="J18" s="347"/>
      <c r="K18" s="342"/>
      <c r="L18" s="343"/>
      <c r="M18" s="342"/>
      <c r="N18" s="343"/>
      <c r="O18" s="342"/>
      <c r="P18" s="343"/>
      <c r="Q18" s="342"/>
      <c r="R18" s="343"/>
      <c r="S18" s="342"/>
      <c r="T18" s="343"/>
      <c r="U18" s="342"/>
      <c r="V18" s="343"/>
      <c r="W18" s="342"/>
      <c r="X18" s="343"/>
      <c r="Y18" s="342"/>
      <c r="Z18" s="343"/>
      <c r="AA18" s="342"/>
      <c r="AB18" s="343"/>
      <c r="AC18" s="342"/>
      <c r="AD18" s="343"/>
      <c r="AE18" s="342"/>
      <c r="AF18" s="343"/>
      <c r="AG18" s="344">
        <v>0</v>
      </c>
      <c r="AH18" s="345"/>
      <c r="AI18" s="98"/>
      <c r="AJ18" s="98"/>
      <c r="AK18" s="137"/>
      <c r="AL18" s="39" t="str">
        <f t="shared" si="2"/>
        <v/>
      </c>
      <c r="AM18" s="69" t="str">
        <f t="shared" si="3"/>
        <v/>
      </c>
      <c r="AN18" s="101">
        <v>0</v>
      </c>
      <c r="AO18" s="92"/>
      <c r="AP18" s="92" t="str">
        <f t="shared" ref="AP18:AP21" si="9">IF(AQ18="","",REPT(AR18,AQ18-1))</f>
        <v/>
      </c>
      <c r="AQ18" s="92" t="str">
        <f t="shared" ref="AQ18:AQ21" si="10">IF(AR18="","",HLOOKUP(AL18,$BC$5:$BJ$22,18,FALSE))</f>
        <v/>
      </c>
      <c r="AR18" s="92" t="str">
        <f>IF(OR(AL18=0,AL18=""),"",IF(OR(AL18=AL19,AL18=AL20,AL18=AL21,AL18=AL6,AL18=AL7,AL18=AL8,AL18=AL9,AL18=AL10,AL18=AL11,AL18=AL12,AL18=AL13,AL18=AL14,AL18=AL15,AL18=AL16,AL18=AL17),"=",""))</f>
        <v/>
      </c>
      <c r="AS18" s="92"/>
      <c r="AT18" s="92" t="str">
        <f t="shared" si="4"/>
        <v/>
      </c>
      <c r="AU18" s="92" t="str">
        <f t="shared" si="5"/>
        <v/>
      </c>
      <c r="AV18" s="92" t="str">
        <f>IF(OR(AM18=0,AM18=""),"",IF(OR(AM18=AM19,AM18=AM20,AM18=AM21,AM18=AM6,AM18=AM7,AM18=AM8,AM18=AM9,AM18=AM10,AM18=AM11,AM18=AM12,AM18=AM13,AM18=AM14,AM18=AM15,AM18=AM16,AM18=AM17),"=",""))</f>
        <v/>
      </c>
      <c r="AW18" s="92" t="e">
        <f>IF(OR(AK18=0,AG18=0,#REF!="B"),"",AK18)</f>
        <v>#REF!</v>
      </c>
      <c r="AX18" s="92" t="e">
        <f>IF(OR(AK18=0,AG18=0,#REF!="A"),"",AK18)</f>
        <v>#REF!</v>
      </c>
      <c r="AZ18" s="102" t="e">
        <f t="shared" si="6"/>
        <v>#REF!</v>
      </c>
      <c r="BA18" s="102" t="e">
        <f t="shared" si="6"/>
        <v>#REF!</v>
      </c>
      <c r="BB18" s="93"/>
      <c r="BC18" s="102" t="str">
        <f t="shared" si="7"/>
        <v/>
      </c>
      <c r="BD18" s="102" t="str">
        <f t="shared" si="7"/>
        <v/>
      </c>
      <c r="BE18" s="102" t="str">
        <f t="shared" si="7"/>
        <v/>
      </c>
      <c r="BF18" s="102" t="str">
        <f t="shared" si="7"/>
        <v/>
      </c>
      <c r="BG18" s="102" t="str">
        <f t="shared" si="7"/>
        <v/>
      </c>
      <c r="BH18" s="102" t="str">
        <f t="shared" si="7"/>
        <v/>
      </c>
      <c r="BI18" s="102" t="str">
        <f t="shared" si="7"/>
        <v/>
      </c>
      <c r="BJ18" s="102" t="str">
        <f t="shared" si="7"/>
        <v/>
      </c>
      <c r="BK18" s="102" t="str">
        <f t="shared" si="8"/>
        <v/>
      </c>
      <c r="BL18" s="102" t="str">
        <f t="shared" si="8"/>
        <v/>
      </c>
      <c r="BM18" s="102" t="str">
        <f t="shared" si="8"/>
        <v/>
      </c>
      <c r="BN18" s="102" t="str">
        <f t="shared" si="8"/>
        <v/>
      </c>
      <c r="BO18" s="102" t="str">
        <f t="shared" si="8"/>
        <v/>
      </c>
      <c r="BP18" s="102" t="str">
        <f t="shared" si="8"/>
        <v/>
      </c>
      <c r="BQ18" s="102" t="str">
        <f t="shared" si="8"/>
        <v/>
      </c>
      <c r="BR18" s="102" t="str">
        <f t="shared" si="8"/>
        <v/>
      </c>
    </row>
    <row r="19" spans="2:70" ht="15.95" customHeight="1" x14ac:dyDescent="0.3">
      <c r="B19" s="92"/>
      <c r="C19" s="86"/>
      <c r="D19" s="86"/>
      <c r="E19" s="88">
        <v>14</v>
      </c>
      <c r="F19" s="172"/>
      <c r="G19" s="54" t="str">
        <f t="shared" si="0"/>
        <v/>
      </c>
      <c r="H19" s="54" t="str">
        <f t="shared" si="1"/>
        <v/>
      </c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>
        <v>0</v>
      </c>
      <c r="AH19" s="345"/>
      <c r="AI19" s="98"/>
      <c r="AJ19" s="98"/>
      <c r="AK19" s="137"/>
      <c r="AL19" s="39" t="str">
        <f t="shared" si="2"/>
        <v/>
      </c>
      <c r="AM19" s="69" t="str">
        <f t="shared" si="3"/>
        <v/>
      </c>
      <c r="AN19" s="101">
        <v>0</v>
      </c>
      <c r="AO19" s="92"/>
      <c r="AP19" s="92" t="str">
        <f t="shared" si="9"/>
        <v/>
      </c>
      <c r="AQ19" s="92" t="str">
        <f t="shared" si="10"/>
        <v/>
      </c>
      <c r="AR19" s="92" t="str">
        <f>IF(OR(AL19=0,AL19=""),"",IF(OR(AL19=AL20,AL19=AL21,AL19=AL6,AL19=AL7,AL19=AL8,AL19=AL9,AL19=AL10,AL19=AL11,AL19=AL12,AL19=AL13,AL19=AL14,AL19=AL15,AL19=AL16,AL19=AL17,AL19=AL18),"=",""))</f>
        <v/>
      </c>
      <c r="AS19" s="92"/>
      <c r="AT19" s="92" t="str">
        <f t="shared" si="4"/>
        <v/>
      </c>
      <c r="AU19" s="92" t="str">
        <f t="shared" si="5"/>
        <v/>
      </c>
      <c r="AV19" s="92" t="str">
        <f>IF(OR(AM19=0,AM19=""),"",IF(OR(AM19=AM20,AM19=AM21,AM19=AM6,AM19=AM7,AM19=AM8,AM19=AM9,AM19=AM10,AM19=AM11,AM19=AM12,AM19=AM13,AM19=AM14,AM19=AM15,AM19=AM16,AM19=AM17,AM19=AM18),"=",""))</f>
        <v/>
      </c>
      <c r="AW19" s="92" t="e">
        <f>IF(OR(AK19=0,AG19=0,#REF!="B"),"",AK19)</f>
        <v>#REF!</v>
      </c>
      <c r="AX19" s="92" t="e">
        <f>IF(OR(AK19=0,AG19=0,#REF!="A"),"",AK19)</f>
        <v>#REF!</v>
      </c>
      <c r="AZ19" s="102" t="e">
        <f t="shared" si="6"/>
        <v>#REF!</v>
      </c>
      <c r="BA19" s="102" t="e">
        <f t="shared" si="6"/>
        <v>#REF!</v>
      </c>
      <c r="BB19" s="93"/>
      <c r="BC19" s="102" t="str">
        <f t="shared" si="7"/>
        <v/>
      </c>
      <c r="BD19" s="102" t="str">
        <f t="shared" si="7"/>
        <v/>
      </c>
      <c r="BE19" s="102" t="str">
        <f t="shared" si="7"/>
        <v/>
      </c>
      <c r="BF19" s="102" t="str">
        <f t="shared" si="7"/>
        <v/>
      </c>
      <c r="BG19" s="102" t="str">
        <f t="shared" si="7"/>
        <v/>
      </c>
      <c r="BH19" s="102" t="str">
        <f t="shared" si="7"/>
        <v/>
      </c>
      <c r="BI19" s="102" t="str">
        <f t="shared" si="7"/>
        <v/>
      </c>
      <c r="BJ19" s="102" t="str">
        <f t="shared" si="7"/>
        <v/>
      </c>
      <c r="BK19" s="102" t="str">
        <f t="shared" si="8"/>
        <v/>
      </c>
      <c r="BL19" s="102" t="str">
        <f t="shared" si="8"/>
        <v/>
      </c>
      <c r="BM19" s="102" t="str">
        <f t="shared" si="8"/>
        <v/>
      </c>
      <c r="BN19" s="102" t="str">
        <f t="shared" si="8"/>
        <v/>
      </c>
      <c r="BO19" s="102" t="str">
        <f t="shared" si="8"/>
        <v/>
      </c>
      <c r="BP19" s="102" t="str">
        <f t="shared" si="8"/>
        <v/>
      </c>
      <c r="BQ19" s="102" t="str">
        <f t="shared" si="8"/>
        <v/>
      </c>
      <c r="BR19" s="102" t="str">
        <f t="shared" si="8"/>
        <v/>
      </c>
    </row>
    <row r="20" spans="2:70" ht="15.95" customHeight="1" x14ac:dyDescent="0.3">
      <c r="B20" s="92"/>
      <c r="C20" s="86"/>
      <c r="D20" s="86"/>
      <c r="E20" s="88">
        <v>15</v>
      </c>
      <c r="F20" s="172"/>
      <c r="G20" s="54" t="str">
        <f t="shared" si="0"/>
        <v/>
      </c>
      <c r="H20" s="54" t="str">
        <f t="shared" si="1"/>
        <v/>
      </c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>
        <v>0</v>
      </c>
      <c r="AH20" s="345"/>
      <c r="AI20" s="98"/>
      <c r="AJ20" s="98"/>
      <c r="AK20" s="137"/>
      <c r="AL20" s="39" t="str">
        <f t="shared" si="2"/>
        <v/>
      </c>
      <c r="AM20" s="69" t="str">
        <f t="shared" si="3"/>
        <v/>
      </c>
      <c r="AN20" s="101">
        <v>0</v>
      </c>
      <c r="AO20" s="92"/>
      <c r="AP20" s="92" t="str">
        <f t="shared" si="9"/>
        <v/>
      </c>
      <c r="AQ20" s="92" t="str">
        <f t="shared" si="10"/>
        <v/>
      </c>
      <c r="AR20" s="92" t="str">
        <f>IF(OR(AL20=0,AL20=""),"",IF(OR(AL20=AL21,AL20=AL6,AL20=AL7,AL20=AL8,AL20=AL9,AL20=AL10,AL20=AL11,AL20=AL12,AL20=AL13,AL20=AL14,AL20=AL15,AL20=AL16,AL20=AL17,AL20=AL18,AL20=AL19),"=",""))</f>
        <v/>
      </c>
      <c r="AS20" s="92"/>
      <c r="AT20" s="92" t="str">
        <f t="shared" si="4"/>
        <v/>
      </c>
      <c r="AU20" s="92" t="str">
        <f t="shared" si="5"/>
        <v/>
      </c>
      <c r="AV20" s="92" t="str">
        <f>IF(OR(AM20=0,AM20=""),"",IF(OR(AM20=AM21,AM20=AM6,AM20=AM7,AM20=AM8,AM20=AM9,AM20=AM10,AM20=AM11,AM20=AM12,AM20=AM13,AM20=AM14,AM20=AM15,AM20=AM16,AM20=AM17,AM20=AM18,AM20=AM19),"=",""))</f>
        <v/>
      </c>
      <c r="AW20" s="92" t="e">
        <f>IF(OR(AK20=0,AG20=0,#REF!="B"),"",AK20)</f>
        <v>#REF!</v>
      </c>
      <c r="AX20" s="92" t="e">
        <f>IF(OR(AK20=0,AG20=0,#REF!="A"),"",AK20)</f>
        <v>#REF!</v>
      </c>
      <c r="AZ20" s="102" t="e">
        <f t="shared" si="6"/>
        <v>#REF!</v>
      </c>
      <c r="BA20" s="102" t="e">
        <f t="shared" si="6"/>
        <v>#REF!</v>
      </c>
      <c r="BB20" s="93"/>
      <c r="BC20" s="102" t="str">
        <f t="shared" si="7"/>
        <v/>
      </c>
      <c r="BD20" s="102" t="str">
        <f t="shared" si="7"/>
        <v/>
      </c>
      <c r="BE20" s="102" t="str">
        <f t="shared" si="7"/>
        <v/>
      </c>
      <c r="BF20" s="102" t="str">
        <f t="shared" si="7"/>
        <v/>
      </c>
      <c r="BG20" s="102" t="str">
        <f t="shared" si="7"/>
        <v/>
      </c>
      <c r="BH20" s="102" t="str">
        <f t="shared" si="7"/>
        <v/>
      </c>
      <c r="BI20" s="102" t="str">
        <f t="shared" si="7"/>
        <v/>
      </c>
      <c r="BJ20" s="102" t="str">
        <f t="shared" si="7"/>
        <v/>
      </c>
      <c r="BK20" s="102" t="str">
        <f t="shared" si="8"/>
        <v/>
      </c>
      <c r="BL20" s="102" t="str">
        <f t="shared" si="8"/>
        <v/>
      </c>
      <c r="BM20" s="102" t="str">
        <f t="shared" si="8"/>
        <v/>
      </c>
      <c r="BN20" s="102" t="str">
        <f t="shared" si="8"/>
        <v/>
      </c>
      <c r="BO20" s="102" t="str">
        <f t="shared" si="8"/>
        <v/>
      </c>
      <c r="BP20" s="102" t="str">
        <f t="shared" si="8"/>
        <v/>
      </c>
      <c r="BQ20" s="102" t="str">
        <f t="shared" si="8"/>
        <v/>
      </c>
      <c r="BR20" s="102" t="str">
        <f t="shared" si="8"/>
        <v/>
      </c>
    </row>
    <row r="21" spans="2:70" ht="15.95" customHeight="1" x14ac:dyDescent="0.3">
      <c r="B21" s="92"/>
      <c r="C21" s="86"/>
      <c r="D21" s="86"/>
      <c r="E21" s="88">
        <v>16</v>
      </c>
      <c r="F21" s="172"/>
      <c r="G21" s="54" t="str">
        <f t="shared" si="0"/>
        <v/>
      </c>
      <c r="H21" s="54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39" t="str">
        <f t="shared" si="2"/>
        <v/>
      </c>
      <c r="AM21" s="69" t="str">
        <f t="shared" si="3"/>
        <v/>
      </c>
      <c r="AN21" s="101">
        <v>0</v>
      </c>
      <c r="AO21" s="92"/>
      <c r="AP21" s="92" t="str">
        <f t="shared" si="9"/>
        <v/>
      </c>
      <c r="AQ21" s="92" t="str">
        <f t="shared" si="10"/>
        <v/>
      </c>
      <c r="AR21" s="92" t="str">
        <f>IF(OR(AL21=0,AL21=""),"",IF(OR(AL21=AL6,AL21=AL7,AL21=AL8,AL21=AL9,AL21=AL10,AL21=AL11,AL21=AL12,AL21=AL13,AL21=AL14,AL21=AL15,AL21=AL16,AL21=AL17,AL21=AL18,AL21=AL19,AL21=AL20),"=",""))</f>
        <v/>
      </c>
      <c r="AS21" s="92"/>
      <c r="AT21" s="92" t="str">
        <f t="shared" si="4"/>
        <v/>
      </c>
      <c r="AU21" s="92" t="str">
        <f t="shared" si="5"/>
        <v/>
      </c>
      <c r="AV21" s="92" t="str">
        <f>IF(OR(AM21=0,AM21=""),"",IF(OR(AM21=AM6,AM21=AM7,AM21=AM8,AM21=AM9,AM21=AM10,AM21=AM11,AM21=AM12,AM21=AM13,AM21=AM14,AM21=AM15,AM21=AM16,AM21=AM17,AM21=AM18,AM21=AM19,AM21=AM20),"=",""))</f>
        <v/>
      </c>
      <c r="AW21" s="92" t="e">
        <f>IF(OR(AK21=0,AG21=0,#REF!="B"),"",AK21)</f>
        <v>#REF!</v>
      </c>
      <c r="AX21" s="92" t="e">
        <f>IF(OR(AK21=0,AG21=0,#REF!="A"),"",AK21)</f>
        <v>#REF!</v>
      </c>
      <c r="AZ21" s="102" t="e">
        <f t="shared" si="6"/>
        <v>#REF!</v>
      </c>
      <c r="BA21" s="102" t="e">
        <f t="shared" si="6"/>
        <v>#REF!</v>
      </c>
      <c r="BB21" s="93"/>
      <c r="BC21" s="102" t="str">
        <f t="shared" si="7"/>
        <v/>
      </c>
      <c r="BD21" s="102" t="str">
        <f t="shared" si="7"/>
        <v/>
      </c>
      <c r="BE21" s="102" t="str">
        <f t="shared" si="7"/>
        <v/>
      </c>
      <c r="BF21" s="102" t="str">
        <f t="shared" si="7"/>
        <v/>
      </c>
      <c r="BG21" s="102" t="str">
        <f t="shared" si="7"/>
        <v/>
      </c>
      <c r="BH21" s="102" t="str">
        <f t="shared" si="7"/>
        <v/>
      </c>
      <c r="BI21" s="102" t="str">
        <f t="shared" si="7"/>
        <v/>
      </c>
      <c r="BJ21" s="102" t="str">
        <f t="shared" si="7"/>
        <v/>
      </c>
      <c r="BK21" s="102" t="str">
        <f t="shared" si="8"/>
        <v/>
      </c>
      <c r="BL21" s="102" t="str">
        <f t="shared" si="8"/>
        <v/>
      </c>
      <c r="BM21" s="102" t="str">
        <f t="shared" si="8"/>
        <v/>
      </c>
      <c r="BN21" s="102" t="str">
        <f t="shared" si="8"/>
        <v/>
      </c>
      <c r="BO21" s="102" t="str">
        <f t="shared" si="8"/>
        <v/>
      </c>
      <c r="BP21" s="102" t="str">
        <f t="shared" si="8"/>
        <v/>
      </c>
      <c r="BQ21" s="102" t="str">
        <f t="shared" si="8"/>
        <v/>
      </c>
      <c r="BR21" s="102" t="str">
        <f t="shared" si="8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11">COUNTIF(BC6:BC21,BC5)</f>
        <v>0</v>
      </c>
      <c r="BD22" s="93">
        <f t="shared" si="11"/>
        <v>0</v>
      </c>
      <c r="BE22" s="93">
        <f t="shared" si="11"/>
        <v>0</v>
      </c>
      <c r="BF22" s="93">
        <f t="shared" si="11"/>
        <v>0</v>
      </c>
      <c r="BG22" s="93">
        <f t="shared" si="11"/>
        <v>0</v>
      </c>
      <c r="BH22" s="93">
        <f t="shared" si="11"/>
        <v>0</v>
      </c>
      <c r="BI22" s="93">
        <f t="shared" si="11"/>
        <v>0</v>
      </c>
      <c r="BJ22" s="93">
        <f t="shared" si="11"/>
        <v>0</v>
      </c>
      <c r="BK22" s="93">
        <f t="shared" si="11"/>
        <v>0</v>
      </c>
      <c r="BL22" s="93">
        <f t="shared" si="11"/>
        <v>0</v>
      </c>
      <c r="BM22" s="93">
        <f t="shared" si="11"/>
        <v>0</v>
      </c>
      <c r="BN22" s="93">
        <f t="shared" si="11"/>
        <v>0</v>
      </c>
      <c r="BO22" s="93">
        <f t="shared" si="11"/>
        <v>0</v>
      </c>
      <c r="BP22" s="93">
        <f t="shared" si="11"/>
        <v>0</v>
      </c>
      <c r="BQ22" s="93">
        <f t="shared" si="11"/>
        <v>0</v>
      </c>
      <c r="BR22" s="93">
        <f t="shared" si="11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/>
      <c r="F25" s="112" t="str">
        <f>IFERROR(VLOOKUP(C25,$K$68:$N$99,4,FALSE),"")</f>
        <v/>
      </c>
      <c r="G25" s="232" t="s">
        <v>79</v>
      </c>
      <c r="H25" s="113" t="str">
        <f t="shared" ref="H25" si="12">IFERROR(VLOOKUP($F25,high_j,5,FALSE),"")</f>
        <v/>
      </c>
      <c r="I25" s="348" t="str">
        <f>IFERROR(VLOOKUP(F25,$F$68:$J$99,4,FALSE),"")</f>
        <v/>
      </c>
      <c r="J25" s="349"/>
      <c r="K25" s="350"/>
      <c r="L25" s="351" t="str">
        <f t="shared" ref="L25:L26" si="13">IF(ISERROR(VLOOKUP(K25,$C$6:$AP$21,31,FALSE))=TRUE,"",CONCATENATE(VLOOKUP(K25,$C$6:$AP$21,38,FALSE),VLOOKUP(K25,$C$6:$AP$21,42,FALSE)))</f>
        <v/>
      </c>
      <c r="M25" s="352"/>
      <c r="N25" s="353"/>
      <c r="O25" s="354" t="s">
        <v>76</v>
      </c>
      <c r="P25" s="355" t="str">
        <f t="shared" ref="P25" si="14">IF(ISERROR(VLOOKUP(O25,$F$68:$H$99,2,FALSE))=TRUE,"",VLOOKUP(O25,$F$68:$H$99,2,FALSE))</f>
        <v/>
      </c>
      <c r="Q25" s="355" t="str">
        <f t="shared" ref="Q25" si="15">IF(ISERROR(VLOOKUP(P25,$F$68:$H$99,2,FALSE))=TRUE,"",VLOOKUP(P25,$F$68:$H$99,2,FALSE))</f>
        <v/>
      </c>
      <c r="R25" s="355" t="str">
        <f t="shared" ref="R25" si="16">IF(ISERROR(VLOOKUP(Q25,$F$68:$H$99,2,FALSE))=TRUE,"",VLOOKUP(Q25,$F$68:$H$99,2,FALSE))</f>
        <v/>
      </c>
      <c r="S25" s="355" t="str">
        <f t="shared" ref="S25" si="17">IF(ISERROR(VLOOKUP(R25,$F$68:$H$99,2,FALSE))=TRUE,"",VLOOKUP(R25,$F$68:$H$99,2,FALSE))</f>
        <v/>
      </c>
      <c r="T25" s="356" t="str">
        <f t="shared" ref="T25" si="18">IF(ISERROR(VLOOKUP(S25,$F$68:$H$99,2,FALSE))=TRUE,"",VLOOKUP(S25,$F$68:$H$99,2,FALSE))</f>
        <v/>
      </c>
      <c r="U25" s="354" t="str">
        <f t="shared" ref="U25" si="19">IFERROR(VLOOKUP(M25,$F$68:$H$99,3,FALSE),"")</f>
        <v/>
      </c>
      <c r="V25" s="355" t="str">
        <f t="shared" ref="V25" si="20">IF(ISERROR(VLOOKUP(T25,$F$68:$H$99,3,FALSE))=TRUE,"",VLOOKUP(T25,$F$68:$H$99,3,FALSE))</f>
        <v/>
      </c>
      <c r="W25" s="355" t="str">
        <f t="shared" ref="W25" si="21">IF(ISERROR(VLOOKUP(U25,$F$68:$H$99,3,FALSE))=TRUE,"",VLOOKUP(U25,$F$68:$H$99,3,FALSE))</f>
        <v/>
      </c>
      <c r="X25" s="355" t="str">
        <f t="shared" ref="X25" si="22">IF(ISERROR(VLOOKUP(V25,$F$68:$H$99,3,FALSE))=TRUE,"",VLOOKUP(V25,$F$68:$H$99,3,FALSE))</f>
        <v/>
      </c>
      <c r="Y25" s="355" t="str">
        <f t="shared" ref="Y25" si="23">IF(ISERROR(VLOOKUP(W25,$F$68:$H$99,3,FALSE))=TRUE,"",VLOOKUP(W25,$F$68:$H$99,3,FALSE))</f>
        <v/>
      </c>
      <c r="Z25" s="356" t="str">
        <f t="shared" ref="Z25" si="24">IF(ISERROR(VLOOKUP(X25,$F$68:$H$99,3,FALSE))=TRUE,"",VLOOKUP(X25,$F$68:$H$99,3,FALSE))</f>
        <v/>
      </c>
      <c r="AA25" s="348">
        <f>IFERROR(VLOOKUP(M25,$F$68:$J$99,4,FALSE),"")</f>
        <v>0</v>
      </c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1</v>
      </c>
      <c r="F26" s="112">
        <v>226</v>
      </c>
      <c r="G26" s="113" t="str">
        <f t="shared" ref="G26:G32" si="25">IFERROR(VLOOKUP(F26,$F$68:$H$99,2,FALSE),"")</f>
        <v>Chris BAKER</v>
      </c>
      <c r="H26" s="113" t="str">
        <f t="shared" ref="H26:H32" si="26">IFERROR(VLOOKUP(F26,$F$68:$H$99,3,FALSE),"")</f>
        <v>Sale Harriers</v>
      </c>
      <c r="I26" s="348">
        <f t="shared" ref="I26:I32" si="27">IFERROR(VLOOKUP(F26,$F$68:$J$99,4,FALSE),"")</f>
        <v>2.2200000000000002</v>
      </c>
      <c r="J26" s="349"/>
      <c r="K26" s="350">
        <v>8</v>
      </c>
      <c r="L26" s="351" t="str">
        <f t="shared" si="13"/>
        <v/>
      </c>
      <c r="M26" s="352">
        <v>219</v>
      </c>
      <c r="N26" s="353"/>
      <c r="O26" s="354" t="str">
        <f t="shared" ref="O26:O30" si="28">IFERROR(VLOOKUP(M26,$F$68:$H$99,2,FALSE),"")</f>
        <v>Jonathon BAILEY</v>
      </c>
      <c r="P26" s="355" t="str">
        <f t="shared" ref="P26:P30" si="29">IF(ISERROR(VLOOKUP(O26,$F$68:$H$99,2,FALSE))=TRUE,"",VLOOKUP(O26,$F$68:$H$99,2,FALSE))</f>
        <v/>
      </c>
      <c r="Q26" s="355" t="str">
        <f t="shared" ref="Q26:Q30" si="30">IF(ISERROR(VLOOKUP(P26,$F$68:$H$99,2,FALSE))=TRUE,"",VLOOKUP(P26,$F$68:$H$99,2,FALSE))</f>
        <v/>
      </c>
      <c r="R26" s="355" t="str">
        <f t="shared" ref="R26:R30" si="31">IF(ISERROR(VLOOKUP(Q26,$F$68:$H$99,2,FALSE))=TRUE,"",VLOOKUP(Q26,$F$68:$H$99,2,FALSE))</f>
        <v/>
      </c>
      <c r="S26" s="355" t="str">
        <f t="shared" ref="S26:S30" si="32">IF(ISERROR(VLOOKUP(R26,$F$68:$H$99,2,FALSE))=TRUE,"",VLOOKUP(R26,$F$68:$H$99,2,FALSE))</f>
        <v/>
      </c>
      <c r="T26" s="356" t="str">
        <f t="shared" ref="T26:T30" si="33">IF(ISERROR(VLOOKUP(S26,$F$68:$H$99,2,FALSE))=TRUE,"",VLOOKUP(S26,$F$68:$H$99,2,FALSE))</f>
        <v/>
      </c>
      <c r="U26" s="354" t="str">
        <f t="shared" ref="U26:U30" si="34">IFERROR(VLOOKUP(M26,$F$68:$H$99,3,FALSE),"")</f>
        <v>Cardiff AAC</v>
      </c>
      <c r="V26" s="355" t="str">
        <f t="shared" ref="V26:V30" si="35">IF(ISERROR(VLOOKUP(T26,$F$68:$H$99,3,FALSE))=TRUE,"",VLOOKUP(T26,$F$68:$H$99,3,FALSE))</f>
        <v/>
      </c>
      <c r="W26" s="355" t="str">
        <f t="shared" ref="W26:W30" si="36">IF(ISERROR(VLOOKUP(U26,$F$68:$H$99,3,FALSE))=TRUE,"",VLOOKUP(U26,$F$68:$H$99,3,FALSE))</f>
        <v/>
      </c>
      <c r="X26" s="355" t="str">
        <f t="shared" ref="X26:X30" si="37">IF(ISERROR(VLOOKUP(V26,$F$68:$H$99,3,FALSE))=TRUE,"",VLOOKUP(V26,$F$68:$H$99,3,FALSE))</f>
        <v/>
      </c>
      <c r="Y26" s="355" t="str">
        <f t="shared" ref="Y26:Y30" si="38">IF(ISERROR(VLOOKUP(W26,$F$68:$H$99,3,FALSE))=TRUE,"",VLOOKUP(W26,$F$68:$H$99,3,FALSE))</f>
        <v/>
      </c>
      <c r="Z26" s="356" t="str">
        <f t="shared" ref="Z26:Z30" si="39">IF(ISERROR(VLOOKUP(X26,$F$68:$H$99,3,FALSE))=TRUE,"",VLOOKUP(X26,$F$68:$H$99,3,FALSE))</f>
        <v/>
      </c>
      <c r="AA26" s="348">
        <f t="shared" ref="AA26:AA30" si="40">IFERROR(VLOOKUP(M26,$F$68:$J$99,4,FALSE),"")</f>
        <v>1.97</v>
      </c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2</v>
      </c>
      <c r="F27" s="112">
        <v>222</v>
      </c>
      <c r="G27" s="113" t="str">
        <f t="shared" si="25"/>
        <v>William GRIMSEY</v>
      </c>
      <c r="H27" s="113" t="str">
        <f t="shared" si="26"/>
        <v>Woodford Green</v>
      </c>
      <c r="I27" s="348">
        <f t="shared" si="27"/>
        <v>2.1800000000000002</v>
      </c>
      <c r="J27" s="349"/>
      <c r="K27" s="350"/>
      <c r="L27" s="351"/>
      <c r="M27" s="352"/>
      <c r="N27" s="353"/>
      <c r="O27" s="354"/>
      <c r="P27" s="355"/>
      <c r="Q27" s="355"/>
      <c r="R27" s="355"/>
      <c r="S27" s="355"/>
      <c r="T27" s="356"/>
      <c r="U27" s="354"/>
      <c r="V27" s="355"/>
      <c r="W27" s="355"/>
      <c r="X27" s="355"/>
      <c r="Y27" s="355"/>
      <c r="Z27" s="356"/>
      <c r="AA27" s="348"/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3</v>
      </c>
      <c r="F28" s="112">
        <v>218</v>
      </c>
      <c r="G28" s="113" t="str">
        <f t="shared" si="25"/>
        <v>Akin COWARD</v>
      </c>
      <c r="H28" s="113" t="str">
        <f t="shared" si="26"/>
        <v>Shaftesbury Barnet</v>
      </c>
      <c r="I28" s="348">
        <f t="shared" si="27"/>
        <v>2.09</v>
      </c>
      <c r="J28" s="349"/>
      <c r="K28" s="350"/>
      <c r="L28" s="351"/>
      <c r="M28" s="352" t="str">
        <f t="shared" ref="M28:M32" si="41">IFERROR(VLOOKUP(D28,$K$68:$N$99,4,FALSE),"")</f>
        <v/>
      </c>
      <c r="N28" s="353">
        <f t="shared" ref="N28:N32" si="42">IF(ISERROR(VLOOKUP(K28,$K$68:$N$99,4,FALSE))=TRUE,"",IF(VLOOKUP(K28,$K$68:$N$99,4,FALSE)=0,"",VLOOKUP(K28,$K$68:$N$99,4,FALSE)))</f>
        <v>224</v>
      </c>
      <c r="O28" s="354" t="str">
        <f t="shared" si="28"/>
        <v/>
      </c>
      <c r="P28" s="355" t="str">
        <f t="shared" si="29"/>
        <v/>
      </c>
      <c r="Q28" s="355" t="str">
        <f t="shared" si="30"/>
        <v/>
      </c>
      <c r="R28" s="355" t="str">
        <f t="shared" si="31"/>
        <v/>
      </c>
      <c r="S28" s="355" t="str">
        <f t="shared" si="32"/>
        <v/>
      </c>
      <c r="T28" s="356" t="str">
        <f t="shared" si="33"/>
        <v/>
      </c>
      <c r="U28" s="354" t="str">
        <f t="shared" si="34"/>
        <v/>
      </c>
      <c r="V28" s="355" t="str">
        <f t="shared" si="35"/>
        <v/>
      </c>
      <c r="W28" s="355" t="str">
        <f t="shared" si="36"/>
        <v/>
      </c>
      <c r="X28" s="355" t="str">
        <f t="shared" si="37"/>
        <v/>
      </c>
      <c r="Y28" s="355" t="str">
        <f t="shared" si="38"/>
        <v/>
      </c>
      <c r="Z28" s="356" t="str">
        <f t="shared" si="39"/>
        <v/>
      </c>
      <c r="AA28" s="348" t="str">
        <f t="shared" si="40"/>
        <v/>
      </c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4</v>
      </c>
      <c r="F29" s="112">
        <v>224</v>
      </c>
      <c r="G29" s="113" t="str">
        <f t="shared" si="25"/>
        <v>Nicolas DE LUCA</v>
      </c>
      <c r="H29" s="113" t="str">
        <f t="shared" si="26"/>
        <v>Atletica Firenze (Italy)</v>
      </c>
      <c r="I29" s="348">
        <f t="shared" si="27"/>
        <v>2.09</v>
      </c>
      <c r="J29" s="349"/>
      <c r="K29" s="350"/>
      <c r="L29" s="351"/>
      <c r="M29" s="352" t="str">
        <f t="shared" si="41"/>
        <v/>
      </c>
      <c r="N29" s="353">
        <f t="shared" si="42"/>
        <v>224</v>
      </c>
      <c r="O29" s="354" t="str">
        <f t="shared" si="28"/>
        <v/>
      </c>
      <c r="P29" s="355" t="str">
        <f t="shared" si="29"/>
        <v/>
      </c>
      <c r="Q29" s="355" t="str">
        <f t="shared" si="30"/>
        <v/>
      </c>
      <c r="R29" s="355" t="str">
        <f t="shared" si="31"/>
        <v/>
      </c>
      <c r="S29" s="355" t="str">
        <f t="shared" si="32"/>
        <v/>
      </c>
      <c r="T29" s="356" t="str">
        <f t="shared" si="33"/>
        <v/>
      </c>
      <c r="U29" s="354" t="str">
        <f t="shared" si="34"/>
        <v/>
      </c>
      <c r="V29" s="355" t="str">
        <f t="shared" si="35"/>
        <v/>
      </c>
      <c r="W29" s="355" t="str">
        <f t="shared" si="36"/>
        <v/>
      </c>
      <c r="X29" s="355" t="str">
        <f t="shared" si="37"/>
        <v/>
      </c>
      <c r="Y29" s="355" t="str">
        <f t="shared" si="38"/>
        <v/>
      </c>
      <c r="Z29" s="356" t="str">
        <f t="shared" si="39"/>
        <v/>
      </c>
      <c r="AA29" s="348" t="str">
        <f t="shared" si="40"/>
        <v/>
      </c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5</v>
      </c>
      <c r="F30" s="112">
        <v>215</v>
      </c>
      <c r="G30" s="113" t="str">
        <f t="shared" si="25"/>
        <v>Toni ADEMUWAGUN</v>
      </c>
      <c r="H30" s="113" t="str">
        <f t="shared" si="26"/>
        <v>Thames Valley Harriers</v>
      </c>
      <c r="I30" s="348">
        <f t="shared" si="27"/>
        <v>2.09</v>
      </c>
      <c r="J30" s="349"/>
      <c r="K30" s="350"/>
      <c r="L30" s="351"/>
      <c r="M30" s="352" t="str">
        <f t="shared" si="41"/>
        <v/>
      </c>
      <c r="N30" s="353">
        <f t="shared" si="42"/>
        <v>224</v>
      </c>
      <c r="O30" s="354" t="str">
        <f t="shared" si="28"/>
        <v/>
      </c>
      <c r="P30" s="355" t="str">
        <f t="shared" si="29"/>
        <v/>
      </c>
      <c r="Q30" s="355" t="str">
        <f t="shared" si="30"/>
        <v/>
      </c>
      <c r="R30" s="355" t="str">
        <f t="shared" si="31"/>
        <v/>
      </c>
      <c r="S30" s="355" t="str">
        <f t="shared" si="32"/>
        <v/>
      </c>
      <c r="T30" s="356" t="str">
        <f t="shared" si="33"/>
        <v/>
      </c>
      <c r="U30" s="354" t="str">
        <f t="shared" si="34"/>
        <v/>
      </c>
      <c r="V30" s="355" t="str">
        <f t="shared" si="35"/>
        <v/>
      </c>
      <c r="W30" s="355" t="str">
        <f t="shared" si="36"/>
        <v/>
      </c>
      <c r="X30" s="355" t="str">
        <f t="shared" si="37"/>
        <v/>
      </c>
      <c r="Y30" s="355" t="str">
        <f t="shared" si="38"/>
        <v/>
      </c>
      <c r="Z30" s="356" t="str">
        <f t="shared" si="39"/>
        <v/>
      </c>
      <c r="AA30" s="348" t="str">
        <f t="shared" si="40"/>
        <v/>
      </c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6</v>
      </c>
      <c r="F31" s="112">
        <v>220</v>
      </c>
      <c r="G31" s="113" t="str">
        <f t="shared" si="25"/>
        <v>Rory DWYER</v>
      </c>
      <c r="H31" s="113" t="str">
        <f t="shared" si="26"/>
        <v>Stratford U Avon AC</v>
      </c>
      <c r="I31" s="348">
        <f t="shared" si="27"/>
        <v>2.0499999999999998</v>
      </c>
      <c r="J31" s="349"/>
      <c r="K31" s="350"/>
      <c r="L31" s="351"/>
      <c r="M31" s="352" t="str">
        <f t="shared" si="41"/>
        <v/>
      </c>
      <c r="N31" s="353">
        <f t="shared" si="42"/>
        <v>224</v>
      </c>
      <c r="O31" s="352"/>
      <c r="P31" s="353"/>
      <c r="Q31" s="354"/>
      <c r="R31" s="355"/>
      <c r="S31" s="355"/>
      <c r="T31" s="355"/>
      <c r="U31" s="355"/>
      <c r="V31" s="356"/>
      <c r="W31" s="354"/>
      <c r="X31" s="355"/>
      <c r="Y31" s="355"/>
      <c r="Z31" s="355"/>
      <c r="AA31" s="355"/>
      <c r="AB31" s="356"/>
      <c r="AC31" s="348"/>
      <c r="AD31" s="349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7</v>
      </c>
      <c r="F32" s="112">
        <v>221</v>
      </c>
      <c r="G32" s="113" t="str">
        <f t="shared" si="25"/>
        <v>Dominic OGBECHIE</v>
      </c>
      <c r="H32" s="113" t="str">
        <f t="shared" si="26"/>
        <v>Highgate Harriers</v>
      </c>
      <c r="I32" s="348">
        <f t="shared" si="27"/>
        <v>2.0499999999999998</v>
      </c>
      <c r="J32" s="349"/>
      <c r="K32" s="350"/>
      <c r="L32" s="351"/>
      <c r="M32" s="352" t="str">
        <f t="shared" si="41"/>
        <v/>
      </c>
      <c r="N32" s="353">
        <f t="shared" si="42"/>
        <v>224</v>
      </c>
      <c r="O32" s="352"/>
      <c r="P32" s="353"/>
      <c r="Q32" s="354"/>
      <c r="R32" s="355"/>
      <c r="S32" s="355"/>
      <c r="T32" s="355"/>
      <c r="U32" s="355"/>
      <c r="V32" s="356"/>
      <c r="W32" s="354"/>
      <c r="X32" s="355"/>
      <c r="Y32" s="355"/>
      <c r="Z32" s="355"/>
      <c r="AA32" s="355"/>
      <c r="AB32" s="356"/>
      <c r="AC32" s="348"/>
      <c r="AD32" s="349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78"/>
      <c r="G33" s="78"/>
      <c r="H33" s="78"/>
      <c r="I33" s="78"/>
      <c r="J33" s="78"/>
      <c r="K33" s="7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A MEN (BED 2)</v>
      </c>
      <c r="H35" s="353"/>
      <c r="I35" s="310" t="s">
        <v>20</v>
      </c>
      <c r="J35" s="314"/>
      <c r="K35" s="311"/>
      <c r="L35" s="369">
        <f>L3</f>
        <v>15.3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2.28m – Robbie Grabarz (NEB) &amp; Marco Fassinotti (Italy) 01/06/2015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92"/>
      <c r="AX36" s="92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92"/>
      <c r="AX37" s="92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92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43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44">IF(OR(AG38=0,AG38="",AG38="NHC",AG38=" "),"",IF(AG38&gt;AL38,"*",IF(AG38=AL38,"=","")))</f>
        <v/>
      </c>
      <c r="AN38" s="101">
        <v>0</v>
      </c>
      <c r="AO38" s="92"/>
      <c r="AP38" s="92" t="str">
        <f t="shared" ref="AP38:AP53" si="45">IF(AQ38="","",REPT(AR38,AQ38-1))</f>
        <v/>
      </c>
      <c r="AQ38" s="92" t="str">
        <f t="shared" ref="AQ38:AQ53" si="46">IF(AR38="","",HLOOKUP(AL38,$BC$5:$BJ$22,18,FALSE))</f>
        <v/>
      </c>
      <c r="AR38" s="92" t="str">
        <f>IF(OR(AL38=0,AL38=""),"",IF(OR(AL38=AL39,AL38=AL40,AL38=AL41,AL38=AL42,AL38=AL43,AL38=AL44,AL38=AL45,AL38=AL46,AL38=AL47,AL38=AL48,AL38=AL49,AL38=AL50,AL38=AL51,AL38=AL52,AL38=AL53),"=",""))</f>
        <v/>
      </c>
      <c r="AS38" s="92"/>
      <c r="AT38" s="92" t="str">
        <f t="shared" ref="AT38:AT53" si="47">IF(AU38="","",REPT(AV38,AU38-1))</f>
        <v/>
      </c>
      <c r="AU38" s="92" t="str">
        <f t="shared" ref="AU38:AU53" si="48">IF(AV38="","",HLOOKUP(AM38,$BK$5:$BR$22,18,FALSE))</f>
        <v/>
      </c>
      <c r="AV38" s="92" t="str">
        <f>IF(OR(AM38=0,AM38=""),"",IF(OR(AM38=AM39,AM38=AM40,AM38=AM41,AM38=AM42,AM38=AM43,AM38=AM44,AM38=AM45,AM38=AM46,AM38=AM47,AM38=AM48,AM38=AM49,AM38=AM50,AM38=AM51,AM38=AM52,AM38=AM53),"=",""))</f>
        <v/>
      </c>
      <c r="AW38" s="92" t="e">
        <f>IF(OR(AK38=0,AG38=0,#REF!="B"),"",AK38)</f>
        <v>#REF!</v>
      </c>
      <c r="AX38" s="92" t="e">
        <f>IF(OR(AK38=0,AG38=0,#REF!="A"),"",AK38)</f>
        <v>#REF!</v>
      </c>
      <c r="AZ38" s="102" t="e">
        <f t="shared" ref="AZ38:BA53" si="49">IF(AW38="","",AW38+($AN38/10))</f>
        <v>#REF!</v>
      </c>
      <c r="BA38" s="102" t="e">
        <f t="shared" si="49"/>
        <v>#REF!</v>
      </c>
      <c r="BB38" s="93"/>
      <c r="BC38" s="102" t="str">
        <f t="shared" ref="BC38:BJ53" si="50">IF($AL38="","",IF($AL38=BC$5,$AL38,""))</f>
        <v/>
      </c>
      <c r="BD38" s="102" t="str">
        <f t="shared" si="50"/>
        <v/>
      </c>
      <c r="BE38" s="102" t="str">
        <f t="shared" si="50"/>
        <v/>
      </c>
      <c r="BF38" s="102" t="str">
        <f t="shared" si="50"/>
        <v/>
      </c>
      <c r="BG38" s="102" t="str">
        <f t="shared" si="50"/>
        <v/>
      </c>
      <c r="BH38" s="102" t="str">
        <f t="shared" si="50"/>
        <v/>
      </c>
      <c r="BI38" s="102" t="str">
        <f t="shared" si="50"/>
        <v/>
      </c>
      <c r="BJ38" s="102" t="str">
        <f t="shared" si="50"/>
        <v/>
      </c>
      <c r="BK38" s="102" t="str">
        <f t="shared" ref="BK38:BR53" si="51">IF($AM38="","",IF($AM38=BK$5,$AM38,""))</f>
        <v/>
      </c>
      <c r="BL38" s="102" t="str">
        <f t="shared" si="51"/>
        <v/>
      </c>
      <c r="BM38" s="102" t="str">
        <f t="shared" si="51"/>
        <v/>
      </c>
      <c r="BN38" s="102" t="str">
        <f t="shared" si="51"/>
        <v/>
      </c>
      <c r="BO38" s="102" t="str">
        <f t="shared" si="51"/>
        <v/>
      </c>
      <c r="BP38" s="102" t="str">
        <f t="shared" si="51"/>
        <v/>
      </c>
      <c r="BQ38" s="102" t="str">
        <f t="shared" si="51"/>
        <v/>
      </c>
      <c r="BR38" s="102" t="str">
        <f t="shared" si="51"/>
        <v/>
      </c>
    </row>
    <row r="39" spans="1:70" ht="15.95" hidden="1" customHeight="1" x14ac:dyDescent="0.3">
      <c r="B39" s="92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43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44"/>
        <v/>
      </c>
      <c r="AN39" s="101">
        <v>0</v>
      </c>
      <c r="AO39" s="92"/>
      <c r="AP39" s="92" t="str">
        <f t="shared" si="45"/>
        <v/>
      </c>
      <c r="AQ39" s="92" t="str">
        <f t="shared" si="46"/>
        <v/>
      </c>
      <c r="AR39" s="92" t="str">
        <f>IF(OR(AL39=0,AL39=""),"",IF(OR(AL39=AL40,AL39=AL41,AL39=AL42,AL39=AL43,AL39=AL44,AL39=AL45,AL39=AL46,AL39=AL47,AL39=AL48,AL39=AL49,AL39=AL50,AL39=AL51,AL39=AL52,AL39=AL53,AL39=AL38),"=",""))</f>
        <v/>
      </c>
      <c r="AS39" s="92"/>
      <c r="AT39" s="92" t="str">
        <f t="shared" si="47"/>
        <v/>
      </c>
      <c r="AU39" s="92" t="str">
        <f t="shared" si="48"/>
        <v/>
      </c>
      <c r="AV39" s="92" t="str">
        <f>IF(OR(AM39=0,AM39=""),"",IF(OR(AM39=AM40,AM39=AM41,AM39=AM42,AM39=AM43,AM39=AM44,AM39=AM45,AM39=AM46,AM39=AM47,AM39=AM48,AM39=AM49,AM39=AM50,AM39=AM51,AM39=AM52,AM39=AM53,AM39=AM38),"=",""))</f>
        <v/>
      </c>
      <c r="AW39" s="92" t="e">
        <f>IF(OR(AK39=0,AG39=0,#REF!="B"),"",AK39)</f>
        <v>#REF!</v>
      </c>
      <c r="AX39" s="92" t="e">
        <f>IF(OR(AK39=0,AG39=0,#REF!="A"),"",AK39)</f>
        <v>#REF!</v>
      </c>
      <c r="AZ39" s="102" t="e">
        <f t="shared" si="49"/>
        <v>#REF!</v>
      </c>
      <c r="BA39" s="102" t="e">
        <f t="shared" si="49"/>
        <v>#REF!</v>
      </c>
      <c r="BB39" s="93"/>
      <c r="BC39" s="102" t="str">
        <f t="shared" si="50"/>
        <v/>
      </c>
      <c r="BD39" s="102" t="str">
        <f t="shared" si="50"/>
        <v/>
      </c>
      <c r="BE39" s="102" t="str">
        <f t="shared" si="50"/>
        <v/>
      </c>
      <c r="BF39" s="102" t="str">
        <f t="shared" si="50"/>
        <v/>
      </c>
      <c r="BG39" s="102" t="str">
        <f t="shared" si="50"/>
        <v/>
      </c>
      <c r="BH39" s="102" t="str">
        <f t="shared" si="50"/>
        <v/>
      </c>
      <c r="BI39" s="102" t="str">
        <f t="shared" si="50"/>
        <v/>
      </c>
      <c r="BJ39" s="102" t="str">
        <f t="shared" si="50"/>
        <v/>
      </c>
      <c r="BK39" s="102" t="str">
        <f t="shared" si="51"/>
        <v/>
      </c>
      <c r="BL39" s="102" t="str">
        <f t="shared" si="51"/>
        <v/>
      </c>
      <c r="BM39" s="102" t="str">
        <f t="shared" si="51"/>
        <v/>
      </c>
      <c r="BN39" s="102" t="str">
        <f t="shared" si="51"/>
        <v/>
      </c>
      <c r="BO39" s="102" t="str">
        <f t="shared" si="51"/>
        <v/>
      </c>
      <c r="BP39" s="102" t="str">
        <f t="shared" si="51"/>
        <v/>
      </c>
      <c r="BQ39" s="102" t="str">
        <f t="shared" si="51"/>
        <v/>
      </c>
      <c r="BR39" s="102" t="str">
        <f t="shared" si="51"/>
        <v/>
      </c>
    </row>
    <row r="40" spans="1:70" ht="15.95" hidden="1" customHeight="1" x14ac:dyDescent="0.3">
      <c r="B40" s="92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43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44"/>
        <v/>
      </c>
      <c r="AN40" s="101">
        <v>0</v>
      </c>
      <c r="AO40" s="92"/>
      <c r="AP40" s="92" t="str">
        <f t="shared" si="45"/>
        <v/>
      </c>
      <c r="AQ40" s="92" t="str">
        <f t="shared" si="46"/>
        <v/>
      </c>
      <c r="AR40" s="92" t="str">
        <f>IF(OR(AL40=0,AL40=""),"",IF(OR(AL40=AL41,AL40=AL42,AL40=AL43,AL40=AL44,AL40=AL45,AL40=AL46,AL40=AL47,AL40=AL48,AL40=AL49,AL40=AL50,AL40=AL51,AL40=AL52,AL40=AL53,AL40=AL38,AL40=AL39),"=",""))</f>
        <v/>
      </c>
      <c r="AS40" s="92"/>
      <c r="AT40" s="92" t="str">
        <f t="shared" si="47"/>
        <v/>
      </c>
      <c r="AU40" s="92" t="str">
        <f t="shared" si="48"/>
        <v/>
      </c>
      <c r="AV40" s="92" t="str">
        <f>IF(OR(AM40=0,AM40=""),"",IF(OR(AM40=AM41,AM40=AM42,AM40=AM43,AM40=AM44,AM40=AM45,AM40=AM46,AM40=AM47,AM40=AM48,AM40=AM49,AM40=AM50,AM40=AM51,AM40=AM52,AM40=AM53,AM40=AM38,AM40=AM39),"=",""))</f>
        <v/>
      </c>
      <c r="AW40" s="92" t="e">
        <f>IF(OR(AK40=0,AG40=0,#REF!="B"),"",AK40)</f>
        <v>#REF!</v>
      </c>
      <c r="AX40" s="92" t="e">
        <f>IF(OR(AK40=0,AG40=0,#REF!="A"),"",AK40)</f>
        <v>#REF!</v>
      </c>
      <c r="AZ40" s="102" t="e">
        <f t="shared" si="49"/>
        <v>#REF!</v>
      </c>
      <c r="BA40" s="102" t="e">
        <f t="shared" si="49"/>
        <v>#REF!</v>
      </c>
      <c r="BB40" s="93"/>
      <c r="BC40" s="102" t="str">
        <f t="shared" si="50"/>
        <v/>
      </c>
      <c r="BD40" s="102" t="str">
        <f t="shared" si="50"/>
        <v/>
      </c>
      <c r="BE40" s="102" t="str">
        <f t="shared" si="50"/>
        <v/>
      </c>
      <c r="BF40" s="102" t="str">
        <f t="shared" si="50"/>
        <v/>
      </c>
      <c r="BG40" s="102" t="str">
        <f t="shared" si="50"/>
        <v/>
      </c>
      <c r="BH40" s="102" t="str">
        <f t="shared" si="50"/>
        <v/>
      </c>
      <c r="BI40" s="102" t="str">
        <f t="shared" si="50"/>
        <v/>
      </c>
      <c r="BJ40" s="102" t="str">
        <f t="shared" si="50"/>
        <v/>
      </c>
      <c r="BK40" s="102" t="str">
        <f t="shared" si="51"/>
        <v/>
      </c>
      <c r="BL40" s="102" t="str">
        <f t="shared" si="51"/>
        <v/>
      </c>
      <c r="BM40" s="102" t="str">
        <f t="shared" si="51"/>
        <v/>
      </c>
      <c r="BN40" s="102" t="str">
        <f t="shared" si="51"/>
        <v/>
      </c>
      <c r="BO40" s="102" t="str">
        <f t="shared" si="51"/>
        <v/>
      </c>
      <c r="BP40" s="102" t="str">
        <f t="shared" si="51"/>
        <v/>
      </c>
      <c r="BQ40" s="102" t="str">
        <f t="shared" si="51"/>
        <v/>
      </c>
      <c r="BR40" s="102" t="str">
        <f t="shared" si="51"/>
        <v/>
      </c>
    </row>
    <row r="41" spans="1:70" ht="15.95" hidden="1" customHeight="1" x14ac:dyDescent="0.3">
      <c r="B41" s="92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43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44"/>
        <v/>
      </c>
      <c r="AN41" s="101">
        <v>0</v>
      </c>
      <c r="AO41" s="92"/>
      <c r="AP41" s="92" t="str">
        <f t="shared" si="45"/>
        <v/>
      </c>
      <c r="AQ41" s="92" t="str">
        <f t="shared" si="46"/>
        <v/>
      </c>
      <c r="AR41" s="92" t="str">
        <f>IF(OR(AL41=0,AL41=""),"",IF(OR(AL41=AL42,AL41=AL43,AL41=AL44,AL41=AL45,AL41=AL46,AL41=AL47,AL41=AL48,AL41=AL49,AL41=AL50,AL41=AL51,AL41=AL52,AL41=AL53,AL41=AL38,AL41=AL39,AL41=AL40),"=",""))</f>
        <v/>
      </c>
      <c r="AS41" s="92"/>
      <c r="AT41" s="92" t="str">
        <f t="shared" si="47"/>
        <v/>
      </c>
      <c r="AU41" s="92" t="str">
        <f t="shared" si="48"/>
        <v/>
      </c>
      <c r="AV41" s="92" t="str">
        <f>IF(OR(AM41=0,AM41=""),"",IF(OR(AM41=AM42,AM41=AM43,AM41=AM44,AM41=AM45,AM41=AM46,AM41=AM47,AM41=AM48,AM41=AM49,AM41=AM50,AM41=AM51,AM41=AM52,AM41=AM53,AM41=AM38,AM41=AM39,AM41=AM40),"=",""))</f>
        <v/>
      </c>
      <c r="AW41" s="92" t="e">
        <f>IF(OR(AK41=0,AG41=0,#REF!="B"),"",AK41)</f>
        <v>#REF!</v>
      </c>
      <c r="AX41" s="92" t="e">
        <f>IF(OR(AK41=0,AG41=0,#REF!="A"),"",AK41)</f>
        <v>#REF!</v>
      </c>
      <c r="AZ41" s="102" t="e">
        <f t="shared" si="49"/>
        <v>#REF!</v>
      </c>
      <c r="BA41" s="102" t="e">
        <f t="shared" si="49"/>
        <v>#REF!</v>
      </c>
      <c r="BB41" s="93"/>
      <c r="BC41" s="102" t="str">
        <f t="shared" si="50"/>
        <v/>
      </c>
      <c r="BD41" s="102" t="str">
        <f t="shared" si="50"/>
        <v/>
      </c>
      <c r="BE41" s="102" t="str">
        <f t="shared" si="50"/>
        <v/>
      </c>
      <c r="BF41" s="102" t="str">
        <f t="shared" si="50"/>
        <v/>
      </c>
      <c r="BG41" s="102" t="str">
        <f t="shared" si="50"/>
        <v/>
      </c>
      <c r="BH41" s="102" t="str">
        <f t="shared" si="50"/>
        <v/>
      </c>
      <c r="BI41" s="102" t="str">
        <f t="shared" si="50"/>
        <v/>
      </c>
      <c r="BJ41" s="102" t="str">
        <f t="shared" si="50"/>
        <v/>
      </c>
      <c r="BK41" s="102" t="str">
        <f t="shared" si="51"/>
        <v/>
      </c>
      <c r="BL41" s="102" t="str">
        <f t="shared" si="51"/>
        <v/>
      </c>
      <c r="BM41" s="102" t="str">
        <f t="shared" si="51"/>
        <v/>
      </c>
      <c r="BN41" s="102" t="str">
        <f t="shared" si="51"/>
        <v/>
      </c>
      <c r="BO41" s="102" t="str">
        <f t="shared" si="51"/>
        <v/>
      </c>
      <c r="BP41" s="102" t="str">
        <f t="shared" si="51"/>
        <v/>
      </c>
      <c r="BQ41" s="102" t="str">
        <f t="shared" si="51"/>
        <v/>
      </c>
      <c r="BR41" s="102" t="str">
        <f t="shared" si="51"/>
        <v/>
      </c>
    </row>
    <row r="42" spans="1:70" ht="15.95" hidden="1" customHeight="1" x14ac:dyDescent="0.3">
      <c r="B42" s="92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43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44"/>
        <v/>
      </c>
      <c r="AN42" s="101">
        <v>0</v>
      </c>
      <c r="AO42" s="92"/>
      <c r="AP42" s="92" t="str">
        <f t="shared" si="45"/>
        <v/>
      </c>
      <c r="AQ42" s="92" t="str">
        <f t="shared" si="46"/>
        <v/>
      </c>
      <c r="AR42" s="92" t="str">
        <f>IF(OR(AL42=0,AL42=""),"",IF(OR(AL42=AL43,AL42=AL44,AL42=AL45,AL42=AL46,AL42=AL47,AL42=AL48,AL42=AL49,AL42=AL50,AL42=AL51,AL42=AL52,AL42=AL53,AL42=AL38,AL42=AL39,AL42=AL40,AL42=AL41),"=",""))</f>
        <v/>
      </c>
      <c r="AS42" s="92"/>
      <c r="AT42" s="92" t="str">
        <f t="shared" si="47"/>
        <v/>
      </c>
      <c r="AU42" s="92" t="str">
        <f t="shared" si="48"/>
        <v/>
      </c>
      <c r="AV42" s="92" t="str">
        <f>IF(OR(AM42=0,AM42=""),"",IF(OR(AM42=AM43,AM42=AM44,AM42=AM45,AM42=AM46,AM42=AM47,AM42=AM48,AM42=AM49,AM42=AM50,AM42=AM51,AM42=AM52,AM42=AM53,AM42=AM38,AM42=AM39,AM42=AM40,AM42=AM41),"=",""))</f>
        <v/>
      </c>
      <c r="AW42" s="92" t="e">
        <f>IF(OR(AK42=0,AG42=0,#REF!="B"),"",AK42)</f>
        <v>#REF!</v>
      </c>
      <c r="AX42" s="92" t="e">
        <f>IF(OR(AK42=0,AG42=0,#REF!="A"),"",AK42)</f>
        <v>#REF!</v>
      </c>
      <c r="AZ42" s="102" t="e">
        <f t="shared" si="49"/>
        <v>#REF!</v>
      </c>
      <c r="BA42" s="102" t="e">
        <f t="shared" si="49"/>
        <v>#REF!</v>
      </c>
      <c r="BB42" s="93"/>
      <c r="BC42" s="102" t="str">
        <f t="shared" si="50"/>
        <v/>
      </c>
      <c r="BD42" s="102" t="str">
        <f t="shared" si="50"/>
        <v/>
      </c>
      <c r="BE42" s="102" t="str">
        <f t="shared" si="50"/>
        <v/>
      </c>
      <c r="BF42" s="102" t="str">
        <f t="shared" si="50"/>
        <v/>
      </c>
      <c r="BG42" s="102" t="str">
        <f t="shared" si="50"/>
        <v/>
      </c>
      <c r="BH42" s="102" t="str">
        <f t="shared" si="50"/>
        <v/>
      </c>
      <c r="BI42" s="102" t="str">
        <f t="shared" si="50"/>
        <v/>
      </c>
      <c r="BJ42" s="102" t="str">
        <f t="shared" si="50"/>
        <v/>
      </c>
      <c r="BK42" s="102" t="str">
        <f t="shared" si="51"/>
        <v/>
      </c>
      <c r="BL42" s="102" t="str">
        <f t="shared" si="51"/>
        <v/>
      </c>
      <c r="BM42" s="102" t="str">
        <f t="shared" si="51"/>
        <v/>
      </c>
      <c r="BN42" s="102" t="str">
        <f t="shared" si="51"/>
        <v/>
      </c>
      <c r="BO42" s="102" t="str">
        <f t="shared" si="51"/>
        <v/>
      </c>
      <c r="BP42" s="102" t="str">
        <f t="shared" si="51"/>
        <v/>
      </c>
      <c r="BQ42" s="102" t="str">
        <f t="shared" si="51"/>
        <v/>
      </c>
      <c r="BR42" s="102" t="str">
        <f t="shared" si="51"/>
        <v/>
      </c>
    </row>
    <row r="43" spans="1:70" ht="15.95" hidden="1" customHeight="1" x14ac:dyDescent="0.3">
      <c r="B43" s="92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43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44"/>
        <v/>
      </c>
      <c r="AN43" s="101">
        <v>0</v>
      </c>
      <c r="AO43" s="92"/>
      <c r="AP43" s="92" t="str">
        <f t="shared" si="45"/>
        <v/>
      </c>
      <c r="AQ43" s="92" t="str">
        <f t="shared" si="46"/>
        <v/>
      </c>
      <c r="AR43" s="92" t="str">
        <f>IF(OR(AL43=0,AL43=""),"",IF(OR(AL43=AL44,AL43=AL45,AL43=AL46,AL43=AL47,AL43=AL48,AL43=AL49,AL43=AL50,AL43=AL51,AL43=AL52,AL43=AL53,AL43=AL38,AL43=AL39,AL43=AL40,AL43=AL41,AL43=AL42),"=",""))</f>
        <v/>
      </c>
      <c r="AS43" s="92"/>
      <c r="AT43" s="92" t="str">
        <f t="shared" si="47"/>
        <v/>
      </c>
      <c r="AU43" s="92" t="str">
        <f t="shared" si="48"/>
        <v/>
      </c>
      <c r="AV43" s="92" t="str">
        <f>IF(OR(AM43=0,AM43=""),"",IF(OR(AM43=AM44,AM43=AM45,AM43=AM46,AM43=AM47,AM43=AM48,AM43=AM49,AM43=AM50,AM43=AM51,AM43=AM52,AM43=AM53,AM43=AM38,AM43=AM39,AM43=AM40,AM43=AM41,AM43=AM42),"=",""))</f>
        <v/>
      </c>
      <c r="AW43" s="92" t="e">
        <f>IF(OR(AK43=0,AG43=0,#REF!="B"),"",AK43)</f>
        <v>#REF!</v>
      </c>
      <c r="AX43" s="92" t="e">
        <f>IF(OR(AK43=0,AG43=0,#REF!="A"),"",AK43)</f>
        <v>#REF!</v>
      </c>
      <c r="AZ43" s="102" t="e">
        <f t="shared" si="49"/>
        <v>#REF!</v>
      </c>
      <c r="BA43" s="102" t="e">
        <f t="shared" si="49"/>
        <v>#REF!</v>
      </c>
      <c r="BB43" s="93"/>
      <c r="BC43" s="102" t="str">
        <f t="shared" si="50"/>
        <v/>
      </c>
      <c r="BD43" s="102" t="str">
        <f t="shared" si="50"/>
        <v/>
      </c>
      <c r="BE43" s="102" t="str">
        <f t="shared" si="50"/>
        <v/>
      </c>
      <c r="BF43" s="102" t="str">
        <f t="shared" si="50"/>
        <v/>
      </c>
      <c r="BG43" s="102" t="str">
        <f t="shared" si="50"/>
        <v/>
      </c>
      <c r="BH43" s="102" t="str">
        <f t="shared" si="50"/>
        <v/>
      </c>
      <c r="BI43" s="102" t="str">
        <f t="shared" si="50"/>
        <v/>
      </c>
      <c r="BJ43" s="102" t="str">
        <f t="shared" si="50"/>
        <v/>
      </c>
      <c r="BK43" s="102" t="str">
        <f t="shared" si="51"/>
        <v/>
      </c>
      <c r="BL43" s="102" t="str">
        <f t="shared" si="51"/>
        <v/>
      </c>
      <c r="BM43" s="102" t="str">
        <f t="shared" si="51"/>
        <v/>
      </c>
      <c r="BN43" s="102" t="str">
        <f t="shared" si="51"/>
        <v/>
      </c>
      <c r="BO43" s="102" t="str">
        <f t="shared" si="51"/>
        <v/>
      </c>
      <c r="BP43" s="102" t="str">
        <f t="shared" si="51"/>
        <v/>
      </c>
      <c r="BQ43" s="102" t="str">
        <f t="shared" si="51"/>
        <v/>
      </c>
      <c r="BR43" s="102" t="str">
        <f t="shared" si="51"/>
        <v/>
      </c>
    </row>
    <row r="44" spans="1:70" ht="15.95" hidden="1" customHeight="1" x14ac:dyDescent="0.3">
      <c r="B44" s="92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43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44"/>
        <v/>
      </c>
      <c r="AN44" s="101">
        <v>0</v>
      </c>
      <c r="AO44" s="92"/>
      <c r="AP44" s="92" t="str">
        <f t="shared" si="45"/>
        <v/>
      </c>
      <c r="AQ44" s="92" t="str">
        <f t="shared" si="46"/>
        <v/>
      </c>
      <c r="AR44" s="92" t="str">
        <f>IF(OR(AL44=0,AL44=""),"",IF(OR(AL44=AL45,AL44=AL46,AL44=AL47,AL44=AL48,AL44=AL49,AL44=AL50,AL44=AL51,AL44=AL52,AL44=AL53,AL44=AL38,AL44=AL39,AL44=AL40,AL44=AL41,AL44=AL42,AL44=AL43),"=",""))</f>
        <v/>
      </c>
      <c r="AS44" s="92"/>
      <c r="AT44" s="92" t="str">
        <f t="shared" si="47"/>
        <v/>
      </c>
      <c r="AU44" s="92" t="str">
        <f t="shared" si="48"/>
        <v/>
      </c>
      <c r="AV44" s="92" t="str">
        <f>IF(OR(AM44=0,AM44=""),"",IF(OR(AM44=AM45,AM44=AM46,AM44=AM47,AM44=AM48,AM44=AM49,AM44=AM50,AM44=AM51,AM44=AM52,AM44=AM53,AM44=AM38,AM44=AM39,AM44=AM40,AM44=AM41,AM44=AM42,AM44=AM43),"=",""))</f>
        <v/>
      </c>
      <c r="AW44" s="92" t="e">
        <f>IF(OR(AK44=0,AG44=0,#REF!="B"),"",AK44)</f>
        <v>#REF!</v>
      </c>
      <c r="AX44" s="92" t="e">
        <f>IF(OR(AK44=0,AG44=0,#REF!="A"),"",AK44)</f>
        <v>#REF!</v>
      </c>
      <c r="AZ44" s="102" t="e">
        <f t="shared" si="49"/>
        <v>#REF!</v>
      </c>
      <c r="BA44" s="102" t="e">
        <f t="shared" si="49"/>
        <v>#REF!</v>
      </c>
      <c r="BB44" s="93"/>
      <c r="BC44" s="102" t="str">
        <f t="shared" si="50"/>
        <v/>
      </c>
      <c r="BD44" s="102" t="str">
        <f t="shared" si="50"/>
        <v/>
      </c>
      <c r="BE44" s="102" t="str">
        <f t="shared" si="50"/>
        <v/>
      </c>
      <c r="BF44" s="102" t="str">
        <f t="shared" si="50"/>
        <v/>
      </c>
      <c r="BG44" s="102" t="str">
        <f t="shared" si="50"/>
        <v/>
      </c>
      <c r="BH44" s="102" t="str">
        <f t="shared" si="50"/>
        <v/>
      </c>
      <c r="BI44" s="102" t="str">
        <f t="shared" si="50"/>
        <v/>
      </c>
      <c r="BJ44" s="102" t="str">
        <f t="shared" si="50"/>
        <v/>
      </c>
      <c r="BK44" s="102" t="str">
        <f t="shared" si="51"/>
        <v/>
      </c>
      <c r="BL44" s="102" t="str">
        <f t="shared" si="51"/>
        <v/>
      </c>
      <c r="BM44" s="102" t="str">
        <f t="shared" si="51"/>
        <v/>
      </c>
      <c r="BN44" s="102" t="str">
        <f t="shared" si="51"/>
        <v/>
      </c>
      <c r="BO44" s="102" t="str">
        <f t="shared" si="51"/>
        <v/>
      </c>
      <c r="BP44" s="102" t="str">
        <f t="shared" si="51"/>
        <v/>
      </c>
      <c r="BQ44" s="102" t="str">
        <f t="shared" si="51"/>
        <v/>
      </c>
      <c r="BR44" s="102" t="str">
        <f t="shared" si="51"/>
        <v/>
      </c>
    </row>
    <row r="45" spans="1:70" ht="15.95" hidden="1" customHeight="1" x14ac:dyDescent="0.3">
      <c r="B45" s="92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43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44"/>
        <v/>
      </c>
      <c r="AN45" s="101">
        <v>0</v>
      </c>
      <c r="AO45" s="92"/>
      <c r="AP45" s="92" t="str">
        <f t="shared" si="45"/>
        <v/>
      </c>
      <c r="AQ45" s="92" t="str">
        <f t="shared" si="46"/>
        <v/>
      </c>
      <c r="AR45" s="92" t="str">
        <f>IF(OR(AL45=0,AL45=""),"",IF(OR(AL45=AL46,AL45=AL47,AL45=AL48,AL45=AL49,AL45=AL50,AL45=AL51,AL45=AL52,AL45=AL53,AL45=AL38,AL45=AL39,AL45=AL40,AL45=AL41,AL45=AL42,AL45=AL43,AL45=AL44),"=",""))</f>
        <v/>
      </c>
      <c r="AS45" s="92"/>
      <c r="AT45" s="92" t="str">
        <f t="shared" si="47"/>
        <v/>
      </c>
      <c r="AU45" s="92" t="str">
        <f t="shared" si="48"/>
        <v/>
      </c>
      <c r="AV45" s="92" t="str">
        <f>IF(OR(AM45=0,AM45=""),"",IF(OR(AM45=AM46,AM45=AM47,AM45=AM48,AM45=AM49,AM45=AM50,AM45=AM51,AM45=AM52,AM45=AM53,AM45=AM38,AM45=AM39,AM45=AM40,AM45=AM41,AM45=AM42,AM45=AM43,AM45=AM44),"=",""))</f>
        <v/>
      </c>
      <c r="AW45" s="92" t="e">
        <f>IF(OR(AK45=0,AG45=0,#REF!="B"),"",AK45)</f>
        <v>#REF!</v>
      </c>
      <c r="AX45" s="92" t="e">
        <f>IF(OR(AK45=0,AG45=0,#REF!="A"),"",AK45)</f>
        <v>#REF!</v>
      </c>
      <c r="AZ45" s="102" t="e">
        <f t="shared" si="49"/>
        <v>#REF!</v>
      </c>
      <c r="BA45" s="102" t="e">
        <f t="shared" si="49"/>
        <v>#REF!</v>
      </c>
      <c r="BB45" s="93"/>
      <c r="BC45" s="102" t="str">
        <f t="shared" si="50"/>
        <v/>
      </c>
      <c r="BD45" s="102" t="str">
        <f t="shared" si="50"/>
        <v/>
      </c>
      <c r="BE45" s="102" t="str">
        <f t="shared" si="50"/>
        <v/>
      </c>
      <c r="BF45" s="102" t="str">
        <f t="shared" si="50"/>
        <v/>
      </c>
      <c r="BG45" s="102" t="str">
        <f t="shared" si="50"/>
        <v/>
      </c>
      <c r="BH45" s="102" t="str">
        <f t="shared" si="50"/>
        <v/>
      </c>
      <c r="BI45" s="102" t="str">
        <f t="shared" si="50"/>
        <v/>
      </c>
      <c r="BJ45" s="102" t="str">
        <f t="shared" si="50"/>
        <v/>
      </c>
      <c r="BK45" s="102" t="str">
        <f t="shared" si="51"/>
        <v/>
      </c>
      <c r="BL45" s="102" t="str">
        <f t="shared" si="51"/>
        <v/>
      </c>
      <c r="BM45" s="102" t="str">
        <f t="shared" si="51"/>
        <v/>
      </c>
      <c r="BN45" s="102" t="str">
        <f t="shared" si="51"/>
        <v/>
      </c>
      <c r="BO45" s="102" t="str">
        <f t="shared" si="51"/>
        <v/>
      </c>
      <c r="BP45" s="102" t="str">
        <f t="shared" si="51"/>
        <v/>
      </c>
      <c r="BQ45" s="102" t="str">
        <f t="shared" si="51"/>
        <v/>
      </c>
      <c r="BR45" s="102" t="str">
        <f t="shared" si="51"/>
        <v/>
      </c>
    </row>
    <row r="46" spans="1:70" ht="15.95" hidden="1" customHeight="1" x14ac:dyDescent="0.3">
      <c r="B46" s="92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43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52">IF(OR($F46=0,$F46=""),"",VLOOKUP($F46,u17mhj,6,FALSE))</f>
        <v/>
      </c>
      <c r="AM46" s="100" t="str">
        <f t="shared" si="44"/>
        <v/>
      </c>
      <c r="AN46" s="101">
        <v>0</v>
      </c>
      <c r="AO46" s="92"/>
      <c r="AP46" s="92" t="str">
        <f t="shared" si="45"/>
        <v/>
      </c>
      <c r="AQ46" s="92" t="str">
        <f t="shared" si="46"/>
        <v/>
      </c>
      <c r="AR46" s="92" t="str">
        <f>IF(OR(AL46=0,AL46=""),"",IF(OR(AL46=AL47,AL46=AL48,AL46=AL49,AL46=AL50,AL46=AL51,AL46=AL52,AL46=AL53,AL46=AL38,AL46=AL39,AL46=AL40,AL46=AL41,AL46=AL42,AL46=AL43,AL46=AL44,AL46=AL45),"=",""))</f>
        <v/>
      </c>
      <c r="AS46" s="92"/>
      <c r="AT46" s="92" t="str">
        <f t="shared" si="47"/>
        <v/>
      </c>
      <c r="AU46" s="92" t="str">
        <f t="shared" si="48"/>
        <v/>
      </c>
      <c r="AV46" s="92" t="str">
        <f>IF(OR(AM46=0,AM46=""),"",IF(OR(AM46=AM47,AM46=AM48,AM46=AM49,AM46=AM50,AM46=AM51,AM46=AM52,AM46=AM53,AM46=AM38,AM46=AM39,AM46=AM40,AM46=AM41,AM46=AM42,AM46=AM43,AM46=AM44,AM46=AM45),"=",""))</f>
        <v/>
      </c>
      <c r="AW46" s="92" t="e">
        <f>IF(OR(AK46=0,AG46=0,#REF!="B"),"",AK46)</f>
        <v>#REF!</v>
      </c>
      <c r="AX46" s="92" t="e">
        <f>IF(OR(AK46=0,AG46=0,#REF!="A"),"",AK46)</f>
        <v>#REF!</v>
      </c>
      <c r="AZ46" s="102" t="e">
        <f t="shared" si="49"/>
        <v>#REF!</v>
      </c>
      <c r="BA46" s="102" t="e">
        <f t="shared" si="49"/>
        <v>#REF!</v>
      </c>
      <c r="BB46" s="93"/>
      <c r="BC46" s="102" t="str">
        <f t="shared" si="50"/>
        <v/>
      </c>
      <c r="BD46" s="102" t="str">
        <f t="shared" si="50"/>
        <v/>
      </c>
      <c r="BE46" s="102" t="str">
        <f t="shared" si="50"/>
        <v/>
      </c>
      <c r="BF46" s="102" t="str">
        <f t="shared" si="50"/>
        <v/>
      </c>
      <c r="BG46" s="102" t="str">
        <f t="shared" si="50"/>
        <v/>
      </c>
      <c r="BH46" s="102" t="str">
        <f t="shared" si="50"/>
        <v/>
      </c>
      <c r="BI46" s="102" t="str">
        <f t="shared" si="50"/>
        <v/>
      </c>
      <c r="BJ46" s="102" t="str">
        <f t="shared" si="50"/>
        <v/>
      </c>
      <c r="BK46" s="102" t="str">
        <f t="shared" si="51"/>
        <v/>
      </c>
      <c r="BL46" s="102" t="str">
        <f t="shared" si="51"/>
        <v/>
      </c>
      <c r="BM46" s="102" t="str">
        <f t="shared" si="51"/>
        <v/>
      </c>
      <c r="BN46" s="102" t="str">
        <f t="shared" si="51"/>
        <v/>
      </c>
      <c r="BO46" s="102" t="str">
        <f t="shared" si="51"/>
        <v/>
      </c>
      <c r="BP46" s="102" t="str">
        <f t="shared" si="51"/>
        <v/>
      </c>
      <c r="BQ46" s="102" t="str">
        <f t="shared" si="51"/>
        <v/>
      </c>
      <c r="BR46" s="102" t="str">
        <f t="shared" si="51"/>
        <v/>
      </c>
    </row>
    <row r="47" spans="1:70" ht="15.95" hidden="1" customHeight="1" x14ac:dyDescent="0.3">
      <c r="B47" s="92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43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52"/>
        <v/>
      </c>
      <c r="AM47" s="100" t="str">
        <f t="shared" si="44"/>
        <v/>
      </c>
      <c r="AN47" s="101">
        <v>0</v>
      </c>
      <c r="AO47" s="92"/>
      <c r="AP47" s="92" t="str">
        <f t="shared" si="45"/>
        <v/>
      </c>
      <c r="AQ47" s="92" t="str">
        <f t="shared" si="46"/>
        <v/>
      </c>
      <c r="AR47" s="92" t="str">
        <f>IF(OR(AL47=0,AL47=""),"",IF(OR(AL47=AL48,AL47=AL49,AL47=AL50,AL47=AL51,AL47=AL52,AL47=AL53,AL47=AL38,AL47=AL39,AL47=AL40,AL47=AL41,AL47=AL42,AL47=AL43,AL47=AL44,AL47=AL45,AL47=AL46),"=",""))</f>
        <v/>
      </c>
      <c r="AS47" s="92"/>
      <c r="AT47" s="92" t="str">
        <f t="shared" si="47"/>
        <v/>
      </c>
      <c r="AU47" s="92" t="str">
        <f t="shared" si="48"/>
        <v/>
      </c>
      <c r="AV47" s="92" t="str">
        <f>IF(OR(AM47=0,AM47=""),"",IF(OR(AM47=AM48,AM47=AM49,AM47=AM50,AM47=AM51,AM47=AM52,AM47=AM53,AM47=AM38,AM47=AM39,AM47=AM40,AM47=AM41,AM47=AM42,AM47=AM43,AM47=AM44,AM47=AM45,AM47=AM46),"=",""))</f>
        <v/>
      </c>
      <c r="AW47" s="92" t="e">
        <f>IF(OR(AK47=0,AG47=0,#REF!="B"),"",AK47)</f>
        <v>#REF!</v>
      </c>
      <c r="AX47" s="92" t="e">
        <f>IF(OR(AK47=0,AG47=0,#REF!="A"),"",AK47)</f>
        <v>#REF!</v>
      </c>
      <c r="AZ47" s="102" t="e">
        <f t="shared" si="49"/>
        <v>#REF!</v>
      </c>
      <c r="BA47" s="102" t="e">
        <f t="shared" si="49"/>
        <v>#REF!</v>
      </c>
      <c r="BB47" s="93"/>
      <c r="BC47" s="102" t="str">
        <f t="shared" si="50"/>
        <v/>
      </c>
      <c r="BD47" s="102" t="str">
        <f t="shared" si="50"/>
        <v/>
      </c>
      <c r="BE47" s="102" t="str">
        <f t="shared" si="50"/>
        <v/>
      </c>
      <c r="BF47" s="102" t="str">
        <f t="shared" si="50"/>
        <v/>
      </c>
      <c r="BG47" s="102" t="str">
        <f t="shared" si="50"/>
        <v/>
      </c>
      <c r="BH47" s="102" t="str">
        <f t="shared" si="50"/>
        <v/>
      </c>
      <c r="BI47" s="102" t="str">
        <f t="shared" si="50"/>
        <v/>
      </c>
      <c r="BJ47" s="102" t="str">
        <f t="shared" si="50"/>
        <v/>
      </c>
      <c r="BK47" s="102" t="str">
        <f t="shared" si="51"/>
        <v/>
      </c>
      <c r="BL47" s="102" t="str">
        <f t="shared" si="51"/>
        <v/>
      </c>
      <c r="BM47" s="102" t="str">
        <f t="shared" si="51"/>
        <v/>
      </c>
      <c r="BN47" s="102" t="str">
        <f t="shared" si="51"/>
        <v/>
      </c>
      <c r="BO47" s="102" t="str">
        <f t="shared" si="51"/>
        <v/>
      </c>
      <c r="BP47" s="102" t="str">
        <f t="shared" si="51"/>
        <v/>
      </c>
      <c r="BQ47" s="102" t="str">
        <f t="shared" si="51"/>
        <v/>
      </c>
      <c r="BR47" s="102" t="str">
        <f t="shared" si="51"/>
        <v/>
      </c>
    </row>
    <row r="48" spans="1:70" ht="15.95" hidden="1" customHeight="1" x14ac:dyDescent="0.3">
      <c r="B48" s="92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43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52"/>
        <v/>
      </c>
      <c r="AM48" s="100" t="str">
        <f t="shared" si="44"/>
        <v/>
      </c>
      <c r="AN48" s="101">
        <v>0</v>
      </c>
      <c r="AO48" s="92"/>
      <c r="AP48" s="92" t="str">
        <f t="shared" si="45"/>
        <v/>
      </c>
      <c r="AQ48" s="92" t="str">
        <f t="shared" si="46"/>
        <v/>
      </c>
      <c r="AR48" s="92" t="str">
        <f>IF(OR(AL48=0,AL48=""),"",IF(OR(AL48=AL49,AL48=AL50,AL48=AL51,AL48=AL52,AL48=AL53,AL48=AL38,AL48=AL39,AL48=AL40,AL48=AL41,AL48=AL42,AL48=AL43,AL48=AL44,AL48=AL45,AL48=AL46,AL48=AL47),"=",""))</f>
        <v/>
      </c>
      <c r="AS48" s="92"/>
      <c r="AT48" s="92" t="str">
        <f t="shared" si="47"/>
        <v/>
      </c>
      <c r="AU48" s="92" t="str">
        <f t="shared" si="48"/>
        <v/>
      </c>
      <c r="AV48" s="92" t="str">
        <f>IF(OR(AM48=0,AM48=""),"",IF(OR(AM48=AM49,AM48=AM50,AM48=AM51,AM48=AM52,AM48=AM53,AM48=AM38,AM48=AM39,AM48=AM40,AM48=AM41,AM48=AM42,AM48=AM43,AM48=AM44,AM48=AM45,AM48=AM46,AM48=AM47),"=",""))</f>
        <v/>
      </c>
      <c r="AW48" s="92" t="e">
        <f>IF(OR(AK48=0,AG48=0,#REF!="B"),"",AK48)</f>
        <v>#REF!</v>
      </c>
      <c r="AX48" s="92" t="e">
        <f>IF(OR(AK48=0,AG48=0,#REF!="A"),"",AK48)</f>
        <v>#REF!</v>
      </c>
      <c r="AZ48" s="102" t="e">
        <f t="shared" si="49"/>
        <v>#REF!</v>
      </c>
      <c r="BA48" s="102" t="e">
        <f t="shared" si="49"/>
        <v>#REF!</v>
      </c>
      <c r="BB48" s="93"/>
      <c r="BC48" s="102" t="str">
        <f t="shared" si="50"/>
        <v/>
      </c>
      <c r="BD48" s="102" t="str">
        <f t="shared" si="50"/>
        <v/>
      </c>
      <c r="BE48" s="102" t="str">
        <f t="shared" si="50"/>
        <v/>
      </c>
      <c r="BF48" s="102" t="str">
        <f t="shared" si="50"/>
        <v/>
      </c>
      <c r="BG48" s="102" t="str">
        <f t="shared" si="50"/>
        <v/>
      </c>
      <c r="BH48" s="102" t="str">
        <f t="shared" si="50"/>
        <v/>
      </c>
      <c r="BI48" s="102" t="str">
        <f t="shared" si="50"/>
        <v/>
      </c>
      <c r="BJ48" s="102" t="str">
        <f t="shared" si="50"/>
        <v/>
      </c>
      <c r="BK48" s="102" t="str">
        <f t="shared" si="51"/>
        <v/>
      </c>
      <c r="BL48" s="102" t="str">
        <f t="shared" si="51"/>
        <v/>
      </c>
      <c r="BM48" s="102" t="str">
        <f t="shared" si="51"/>
        <v/>
      </c>
      <c r="BN48" s="102" t="str">
        <f t="shared" si="51"/>
        <v/>
      </c>
      <c r="BO48" s="102" t="str">
        <f t="shared" si="51"/>
        <v/>
      </c>
      <c r="BP48" s="102" t="str">
        <f t="shared" si="51"/>
        <v/>
      </c>
      <c r="BQ48" s="102" t="str">
        <f t="shared" si="51"/>
        <v/>
      </c>
      <c r="BR48" s="102" t="str">
        <f t="shared" si="51"/>
        <v/>
      </c>
    </row>
    <row r="49" spans="2:70" ht="15.95" hidden="1" customHeight="1" x14ac:dyDescent="0.3">
      <c r="B49" s="92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43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52"/>
        <v/>
      </c>
      <c r="AM49" s="100" t="str">
        <f t="shared" si="44"/>
        <v/>
      </c>
      <c r="AN49" s="101">
        <v>0</v>
      </c>
      <c r="AO49" s="92"/>
      <c r="AP49" s="92" t="str">
        <f t="shared" si="45"/>
        <v/>
      </c>
      <c r="AQ49" s="92" t="str">
        <f t="shared" si="46"/>
        <v/>
      </c>
      <c r="AR49" s="92" t="str">
        <f>IF(OR(AL49=0,AL49=""),"",IF(OR(AL49=AL50,AL49=AL51,AL49=AL52,AL49=AL53,AL49=AL38,AL49=AL39,AL49=AL40,AL49=AL41,AL49=AL42,AL49=AL43,AL49=AL44,AL49=AL45,AL49=AL46,AL49=AL47,AL49=AL48),"=",""))</f>
        <v/>
      </c>
      <c r="AS49" s="92"/>
      <c r="AT49" s="92" t="str">
        <f t="shared" si="47"/>
        <v/>
      </c>
      <c r="AU49" s="92" t="str">
        <f t="shared" si="48"/>
        <v/>
      </c>
      <c r="AV49" s="92" t="str">
        <f>IF(OR(AM49=0,AM49=""),"",IF(OR(AM49=AM50,AM49=AM51,AM49=AM52,AM49=AM53,AM49=AM38,AM49=AM39,AM49=AM40,AM49=AM41,AM49=AM42,AM49=AM43,AM49=AM44,AM49=AM45,AM49=AM46,AM49=AM47,AM49=AM48),"=",""))</f>
        <v/>
      </c>
      <c r="AW49" s="92" t="e">
        <f>IF(OR(AK49=0,AG49=0,#REF!="B"),"",AK49)</f>
        <v>#REF!</v>
      </c>
      <c r="AX49" s="92" t="e">
        <f>IF(OR(AK49=0,AG49=0,#REF!="A"),"",AK49)</f>
        <v>#REF!</v>
      </c>
      <c r="AZ49" s="102" t="e">
        <f t="shared" si="49"/>
        <v>#REF!</v>
      </c>
      <c r="BA49" s="102" t="e">
        <f t="shared" si="49"/>
        <v>#REF!</v>
      </c>
      <c r="BB49" s="93"/>
      <c r="BC49" s="102" t="str">
        <f t="shared" si="50"/>
        <v/>
      </c>
      <c r="BD49" s="102" t="str">
        <f t="shared" si="50"/>
        <v/>
      </c>
      <c r="BE49" s="102" t="str">
        <f t="shared" si="50"/>
        <v/>
      </c>
      <c r="BF49" s="102" t="str">
        <f t="shared" si="50"/>
        <v/>
      </c>
      <c r="BG49" s="102" t="str">
        <f t="shared" si="50"/>
        <v/>
      </c>
      <c r="BH49" s="102" t="str">
        <f t="shared" si="50"/>
        <v/>
      </c>
      <c r="BI49" s="102" t="str">
        <f t="shared" si="50"/>
        <v/>
      </c>
      <c r="BJ49" s="102" t="str">
        <f t="shared" si="50"/>
        <v/>
      </c>
      <c r="BK49" s="102" t="str">
        <f t="shared" si="51"/>
        <v/>
      </c>
      <c r="BL49" s="102" t="str">
        <f t="shared" si="51"/>
        <v/>
      </c>
      <c r="BM49" s="102" t="str">
        <f t="shared" si="51"/>
        <v/>
      </c>
      <c r="BN49" s="102" t="str">
        <f t="shared" si="51"/>
        <v/>
      </c>
      <c r="BO49" s="102" t="str">
        <f t="shared" si="51"/>
        <v/>
      </c>
      <c r="BP49" s="102" t="str">
        <f t="shared" si="51"/>
        <v/>
      </c>
      <c r="BQ49" s="102" t="str">
        <f t="shared" si="51"/>
        <v/>
      </c>
      <c r="BR49" s="102" t="str">
        <f t="shared" si="51"/>
        <v/>
      </c>
    </row>
    <row r="50" spans="2:70" ht="15.95" hidden="1" customHeight="1" x14ac:dyDescent="0.3">
      <c r="B50" s="92"/>
      <c r="C50" s="86"/>
      <c r="D50" s="86"/>
      <c r="E50" s="97">
        <v>29</v>
      </c>
      <c r="F50" s="123"/>
      <c r="G50" s="136" t="str">
        <f t="shared" ref="G50:G53" si="53">IF(OR($F50=0,$F50="",ISERROR(VLOOKUP($F50,competitors,5,FALSE))=TRUE),"",VLOOKUP($F50,competitors,5,FALSE))</f>
        <v/>
      </c>
      <c r="H50" s="136" t="str">
        <f t="shared" si="43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52"/>
        <v/>
      </c>
      <c r="AM50" s="100" t="str">
        <f t="shared" si="44"/>
        <v/>
      </c>
      <c r="AN50" s="101">
        <v>0</v>
      </c>
      <c r="AO50" s="92"/>
      <c r="AP50" s="92" t="str">
        <f t="shared" si="45"/>
        <v/>
      </c>
      <c r="AQ50" s="92" t="str">
        <f t="shared" si="46"/>
        <v/>
      </c>
      <c r="AR50" s="92" t="str">
        <f>IF(OR(AL50=0,AL50=""),"",IF(OR(AL50=AL51,AL50=AL52,AL50=AL53,AL50=AL38,AL50=AL39,AL50=AL40,AL50=AL41,AL50=AL42,AL50=AL43,AL50=AL44,AL50=AL45,AL50=AL46,AL50=AL47,AL50=AL48,AL50=AL49),"=",""))</f>
        <v/>
      </c>
      <c r="AS50" s="92"/>
      <c r="AT50" s="92" t="str">
        <f t="shared" si="47"/>
        <v/>
      </c>
      <c r="AU50" s="92" t="str">
        <f t="shared" si="48"/>
        <v/>
      </c>
      <c r="AV50" s="92" t="str">
        <f>IF(OR(AM50=0,AM50=""),"",IF(OR(AM50=AM51,AM50=AM52,AM50=AM53,AM50=AM38,AM50=AM39,AM50=AM40,AM50=AM41,AM50=AM42,AM50=AM43,AM50=AM44,AM50=AM45,AM50=AM46,AM50=AM47,AM50=AM48,AM50=AM49),"=",""))</f>
        <v/>
      </c>
      <c r="AW50" s="92" t="e">
        <f>IF(OR(AK50=0,AG50=0,#REF!="B"),"",AK50)</f>
        <v>#REF!</v>
      </c>
      <c r="AX50" s="92" t="e">
        <f>IF(OR(AK50=0,AG50=0,#REF!="A"),"",AK50)</f>
        <v>#REF!</v>
      </c>
      <c r="AZ50" s="102" t="e">
        <f t="shared" si="49"/>
        <v>#REF!</v>
      </c>
      <c r="BA50" s="102" t="e">
        <f t="shared" si="49"/>
        <v>#REF!</v>
      </c>
      <c r="BB50" s="93"/>
      <c r="BC50" s="102" t="str">
        <f t="shared" si="50"/>
        <v/>
      </c>
      <c r="BD50" s="102" t="str">
        <f t="shared" si="50"/>
        <v/>
      </c>
      <c r="BE50" s="102" t="str">
        <f t="shared" si="50"/>
        <v/>
      </c>
      <c r="BF50" s="102" t="str">
        <f t="shared" si="50"/>
        <v/>
      </c>
      <c r="BG50" s="102" t="str">
        <f t="shared" si="50"/>
        <v/>
      </c>
      <c r="BH50" s="102" t="str">
        <f t="shared" si="50"/>
        <v/>
      </c>
      <c r="BI50" s="102" t="str">
        <f t="shared" si="50"/>
        <v/>
      </c>
      <c r="BJ50" s="102" t="str">
        <f t="shared" si="50"/>
        <v/>
      </c>
      <c r="BK50" s="102" t="str">
        <f t="shared" si="51"/>
        <v/>
      </c>
      <c r="BL50" s="102" t="str">
        <f t="shared" si="51"/>
        <v/>
      </c>
      <c r="BM50" s="102" t="str">
        <f t="shared" si="51"/>
        <v/>
      </c>
      <c r="BN50" s="102" t="str">
        <f t="shared" si="51"/>
        <v/>
      </c>
      <c r="BO50" s="102" t="str">
        <f t="shared" si="51"/>
        <v/>
      </c>
      <c r="BP50" s="102" t="str">
        <f t="shared" si="51"/>
        <v/>
      </c>
      <c r="BQ50" s="102" t="str">
        <f t="shared" si="51"/>
        <v/>
      </c>
      <c r="BR50" s="102" t="str">
        <f t="shared" si="51"/>
        <v/>
      </c>
    </row>
    <row r="51" spans="2:70" ht="15.95" hidden="1" customHeight="1" x14ac:dyDescent="0.3">
      <c r="B51" s="92"/>
      <c r="C51" s="86"/>
      <c r="D51" s="86"/>
      <c r="E51" s="88">
        <v>30</v>
      </c>
      <c r="F51" s="123"/>
      <c r="G51" s="136" t="str">
        <f t="shared" si="53"/>
        <v/>
      </c>
      <c r="H51" s="136" t="str">
        <f t="shared" si="43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52"/>
        <v/>
      </c>
      <c r="AM51" s="100" t="str">
        <f t="shared" si="44"/>
        <v/>
      </c>
      <c r="AN51" s="101">
        <v>0</v>
      </c>
      <c r="AO51" s="92"/>
      <c r="AP51" s="92" t="str">
        <f t="shared" si="45"/>
        <v/>
      </c>
      <c r="AQ51" s="92" t="str">
        <f t="shared" si="46"/>
        <v/>
      </c>
      <c r="AR51" s="92" t="str">
        <f>IF(OR(AL51=0,AL51=""),"",IF(OR(AL51=AL52,AL51=AL53,AL51=AL38,AL51=AL39,AL51=AL40,AL51=AL41,AL51=AL42,AL51=AL43,AL51=AL44,AL51=AL45,AL51=AL46,AL51=AL47,AL51=AL48,AL51=AL49,AL51=AL50),"=",""))</f>
        <v/>
      </c>
      <c r="AS51" s="92"/>
      <c r="AT51" s="92" t="str">
        <f t="shared" si="47"/>
        <v/>
      </c>
      <c r="AU51" s="92" t="str">
        <f t="shared" si="48"/>
        <v/>
      </c>
      <c r="AV51" s="92" t="str">
        <f>IF(OR(AM51=0,AM51=""),"",IF(OR(AM51=AM52,AM51=AM53,AM51=AM38,AM51=AM39,AM51=AM40,AM51=AM41,AM51=AM42,AM51=AM43,AM51=AM44,AM51=AM45,AM51=AM46,AM51=AM47,AM51=AM48,AM51=AM49,AM51=AM50),"=",""))</f>
        <v/>
      </c>
      <c r="AW51" s="92" t="e">
        <f>IF(OR(AK51=0,AG51=0,#REF!="B"),"",AK51)</f>
        <v>#REF!</v>
      </c>
      <c r="AX51" s="92" t="e">
        <f>IF(OR(AK51=0,AG51=0,#REF!="A"),"",AK51)</f>
        <v>#REF!</v>
      </c>
      <c r="AZ51" s="102" t="e">
        <f t="shared" si="49"/>
        <v>#REF!</v>
      </c>
      <c r="BA51" s="102" t="e">
        <f t="shared" si="49"/>
        <v>#REF!</v>
      </c>
      <c r="BB51" s="93"/>
      <c r="BC51" s="102" t="str">
        <f t="shared" si="50"/>
        <v/>
      </c>
      <c r="BD51" s="102" t="str">
        <f t="shared" si="50"/>
        <v/>
      </c>
      <c r="BE51" s="102" t="str">
        <f t="shared" si="50"/>
        <v/>
      </c>
      <c r="BF51" s="102" t="str">
        <f t="shared" si="50"/>
        <v/>
      </c>
      <c r="BG51" s="102" t="str">
        <f t="shared" si="50"/>
        <v/>
      </c>
      <c r="BH51" s="102" t="str">
        <f t="shared" si="50"/>
        <v/>
      </c>
      <c r="BI51" s="102" t="str">
        <f t="shared" si="50"/>
        <v/>
      </c>
      <c r="BJ51" s="102" t="str">
        <f t="shared" si="50"/>
        <v/>
      </c>
      <c r="BK51" s="102" t="str">
        <f t="shared" si="51"/>
        <v/>
      </c>
      <c r="BL51" s="102" t="str">
        <f t="shared" si="51"/>
        <v/>
      </c>
      <c r="BM51" s="102" t="str">
        <f t="shared" si="51"/>
        <v/>
      </c>
      <c r="BN51" s="102" t="str">
        <f t="shared" si="51"/>
        <v/>
      </c>
      <c r="BO51" s="102" t="str">
        <f t="shared" si="51"/>
        <v/>
      </c>
      <c r="BP51" s="102" t="str">
        <f t="shared" si="51"/>
        <v/>
      </c>
      <c r="BQ51" s="102" t="str">
        <f t="shared" si="51"/>
        <v/>
      </c>
      <c r="BR51" s="102" t="str">
        <f t="shared" si="51"/>
        <v/>
      </c>
    </row>
    <row r="52" spans="2:70" ht="15.95" hidden="1" customHeight="1" x14ac:dyDescent="0.3">
      <c r="B52" s="92"/>
      <c r="C52" s="86"/>
      <c r="D52" s="86"/>
      <c r="E52" s="97">
        <v>31</v>
      </c>
      <c r="F52" s="123"/>
      <c r="G52" s="136" t="str">
        <f t="shared" si="53"/>
        <v/>
      </c>
      <c r="H52" s="136" t="str">
        <f t="shared" si="43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52"/>
        <v/>
      </c>
      <c r="AM52" s="100" t="str">
        <f t="shared" si="44"/>
        <v/>
      </c>
      <c r="AN52" s="101">
        <v>0</v>
      </c>
      <c r="AO52" s="92"/>
      <c r="AP52" s="92" t="str">
        <f t="shared" si="45"/>
        <v/>
      </c>
      <c r="AQ52" s="92" t="str">
        <f t="shared" si="46"/>
        <v/>
      </c>
      <c r="AR52" s="92" t="str">
        <f>IF(OR(AL52=0,AL52=""),"",IF(OR(AL52=AL53,AL52=AL38,AL52=AL39,AL52=AL40,AL52=AL41,AL52=AL42,AL52=AL43,AL52=AL44,AL52=AL45,AL52=AL46,AL52=AL47,AL52=AL48,AL52=AL49,AL52=AL50,AL52=AL51),"=",""))</f>
        <v/>
      </c>
      <c r="AS52" s="92"/>
      <c r="AT52" s="92" t="str">
        <f t="shared" si="47"/>
        <v/>
      </c>
      <c r="AU52" s="92" t="str">
        <f t="shared" si="48"/>
        <v/>
      </c>
      <c r="AV52" s="92" t="str">
        <f>IF(OR(AM52=0,AM52=""),"",IF(OR(AM52=AM53,AM52=AM38,AM52=AM39,AM52=AM40,AM52=AM41,AM52=AM42,AM52=AM43,AM52=AM44,AM52=AM45,AM52=AM46,AM52=AM47,AM52=AM48,AM52=AM49,AM52=AM50,AM52=AM51),"=",""))</f>
        <v/>
      </c>
      <c r="AW52" s="92" t="e">
        <f>IF(OR(AK52=0,AG52=0,#REF!="B"),"",AK52)</f>
        <v>#REF!</v>
      </c>
      <c r="AX52" s="92" t="e">
        <f>IF(OR(AK52=0,AG52=0,#REF!="A"),"",AK52)</f>
        <v>#REF!</v>
      </c>
      <c r="AZ52" s="102" t="e">
        <f t="shared" si="49"/>
        <v>#REF!</v>
      </c>
      <c r="BA52" s="102" t="e">
        <f t="shared" si="49"/>
        <v>#REF!</v>
      </c>
      <c r="BB52" s="93"/>
      <c r="BC52" s="102" t="str">
        <f t="shared" si="50"/>
        <v/>
      </c>
      <c r="BD52" s="102" t="str">
        <f t="shared" si="50"/>
        <v/>
      </c>
      <c r="BE52" s="102" t="str">
        <f t="shared" si="50"/>
        <v/>
      </c>
      <c r="BF52" s="102" t="str">
        <f t="shared" si="50"/>
        <v/>
      </c>
      <c r="BG52" s="102" t="str">
        <f t="shared" si="50"/>
        <v/>
      </c>
      <c r="BH52" s="102" t="str">
        <f t="shared" si="50"/>
        <v/>
      </c>
      <c r="BI52" s="102" t="str">
        <f t="shared" si="50"/>
        <v/>
      </c>
      <c r="BJ52" s="102" t="str">
        <f t="shared" si="50"/>
        <v/>
      </c>
      <c r="BK52" s="102" t="str">
        <f t="shared" si="51"/>
        <v/>
      </c>
      <c r="BL52" s="102" t="str">
        <f t="shared" si="51"/>
        <v/>
      </c>
      <c r="BM52" s="102" t="str">
        <f t="shared" si="51"/>
        <v/>
      </c>
      <c r="BN52" s="102" t="str">
        <f t="shared" si="51"/>
        <v/>
      </c>
      <c r="BO52" s="102" t="str">
        <f t="shared" si="51"/>
        <v/>
      </c>
      <c r="BP52" s="102" t="str">
        <f t="shared" si="51"/>
        <v/>
      </c>
      <c r="BQ52" s="102" t="str">
        <f t="shared" si="51"/>
        <v/>
      </c>
      <c r="BR52" s="102" t="str">
        <f t="shared" si="51"/>
        <v/>
      </c>
    </row>
    <row r="53" spans="2:70" ht="15.95" hidden="1" customHeight="1" x14ac:dyDescent="0.3">
      <c r="B53" s="92"/>
      <c r="C53" s="86"/>
      <c r="D53" s="86"/>
      <c r="E53" s="88">
        <v>32</v>
      </c>
      <c r="F53" s="123"/>
      <c r="G53" s="136" t="str">
        <f t="shared" si="53"/>
        <v/>
      </c>
      <c r="H53" s="136" t="str">
        <f t="shared" si="43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52"/>
        <v/>
      </c>
      <c r="AM53" s="100" t="str">
        <f t="shared" si="44"/>
        <v/>
      </c>
      <c r="AN53" s="101">
        <v>0</v>
      </c>
      <c r="AO53" s="92"/>
      <c r="AP53" s="92" t="str">
        <f t="shared" si="45"/>
        <v/>
      </c>
      <c r="AQ53" s="92" t="str">
        <f t="shared" si="46"/>
        <v/>
      </c>
      <c r="AR53" s="92" t="str">
        <f>IF(OR(AL53=0,AL53=""),"",IF(OR(AL53=AL38,AL53=AL39,AL53=AL40,AL53=AL41,AL53=AL42,AL53=AL43,AL53=AL44,AL53=AL45,AL53=AL46,AL53=AL47,AL53=AL48,AL53=AL49,AL53=AL50,AL53=AL51,AL53=AL52),"=",""))</f>
        <v/>
      </c>
      <c r="AS53" s="92"/>
      <c r="AT53" s="92" t="str">
        <f t="shared" si="47"/>
        <v/>
      </c>
      <c r="AU53" s="92" t="str">
        <f t="shared" si="48"/>
        <v/>
      </c>
      <c r="AV53" s="92" t="str">
        <f>IF(OR(AM53=0,AM53=""),"",IF(OR(AM53=AM38,AM53=AM39,AM53=AM40,AM53=AM41,AM53=AM42,AM53=AM43,AM53=AM44,AM53=AM45,AM53=AM46,AM53=AM47,AM53=AM48,AM53=AM49,AM53=AM50,AM53=AM51,AM53=AM52),"=",""))</f>
        <v/>
      </c>
      <c r="AW53" s="92" t="e">
        <f>IF(OR(AK53=0,AG53=0,#REF!="B"),"",AK53)</f>
        <v>#REF!</v>
      </c>
      <c r="AX53" s="92" t="e">
        <f>IF(OR(AK53=0,AG53=0,#REF!="A"),"",AK53)</f>
        <v>#REF!</v>
      </c>
      <c r="AZ53" s="102" t="e">
        <f t="shared" si="49"/>
        <v>#REF!</v>
      </c>
      <c r="BA53" s="102" t="e">
        <f t="shared" si="49"/>
        <v>#REF!</v>
      </c>
      <c r="BB53" s="93"/>
      <c r="BC53" s="102" t="str">
        <f t="shared" si="50"/>
        <v/>
      </c>
      <c r="BD53" s="102" t="str">
        <f t="shared" si="50"/>
        <v/>
      </c>
      <c r="BE53" s="102" t="str">
        <f t="shared" si="50"/>
        <v/>
      </c>
      <c r="BF53" s="102" t="str">
        <f t="shared" si="50"/>
        <v/>
      </c>
      <c r="BG53" s="102" t="str">
        <f t="shared" si="50"/>
        <v/>
      </c>
      <c r="BH53" s="102" t="str">
        <f t="shared" si="50"/>
        <v/>
      </c>
      <c r="BI53" s="102" t="str">
        <f t="shared" si="50"/>
        <v/>
      </c>
      <c r="BJ53" s="102" t="str">
        <f t="shared" si="50"/>
        <v/>
      </c>
      <c r="BK53" s="102" t="str">
        <f t="shared" si="51"/>
        <v/>
      </c>
      <c r="BL53" s="102" t="str">
        <f t="shared" si="51"/>
        <v/>
      </c>
      <c r="BM53" s="102" t="str">
        <f t="shared" si="51"/>
        <v/>
      </c>
      <c r="BN53" s="102" t="str">
        <f t="shared" si="51"/>
        <v/>
      </c>
      <c r="BO53" s="102" t="str">
        <f t="shared" si="51"/>
        <v/>
      </c>
      <c r="BP53" s="102" t="str">
        <f t="shared" si="51"/>
        <v/>
      </c>
      <c r="BQ53" s="102" t="str">
        <f t="shared" si="51"/>
        <v/>
      </c>
      <c r="BR53" s="102" t="str">
        <f t="shared" si="51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54">COUNTIF(BC38:BC53,BC37)</f>
        <v>0</v>
      </c>
      <c r="BD54" s="93">
        <f t="shared" si="54"/>
        <v>0</v>
      </c>
      <c r="BE54" s="93">
        <f t="shared" si="54"/>
        <v>0</v>
      </c>
      <c r="BF54" s="93">
        <f t="shared" si="54"/>
        <v>0</v>
      </c>
      <c r="BG54" s="93">
        <f t="shared" si="54"/>
        <v>0</v>
      </c>
      <c r="BH54" s="93">
        <f t="shared" si="54"/>
        <v>0</v>
      </c>
      <c r="BI54" s="93">
        <f t="shared" si="54"/>
        <v>0</v>
      </c>
      <c r="BJ54" s="93">
        <f t="shared" si="54"/>
        <v>0</v>
      </c>
      <c r="BK54" s="93">
        <f t="shared" si="54"/>
        <v>0</v>
      </c>
      <c r="BL54" s="93">
        <f t="shared" si="54"/>
        <v>0</v>
      </c>
      <c r="BM54" s="93">
        <f t="shared" si="54"/>
        <v>0</v>
      </c>
      <c r="BN54" s="93">
        <f t="shared" si="54"/>
        <v>0</v>
      </c>
      <c r="BO54" s="93">
        <f t="shared" si="54"/>
        <v>0</v>
      </c>
      <c r="BP54" s="93">
        <f t="shared" si="54"/>
        <v>0</v>
      </c>
      <c r="BQ54" s="93">
        <f t="shared" si="54"/>
        <v>0</v>
      </c>
      <c r="BR54" s="93">
        <f t="shared" si="54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25">
        <v>17</v>
      </c>
      <c r="F57" s="125" t="str">
        <f t="shared" ref="F57:F64" si="55">IF(ISERROR(VLOOKUP(C57,$K$68:$N$99,4,FALSE))=TRUE,"",IF(VLOOKUP(C57,$K$68:$N$99,4,FALSE)=0,"",VLOOKUP(C57,$K$68:$N$99,4,FALSE)))</f>
        <v/>
      </c>
      <c r="G57" s="126" t="str">
        <f t="shared" ref="G57:G64" si="56">IF(ISERROR(VLOOKUP(F57,$F$68:$H$99,2,FALSE))=TRUE,"",VLOOKUP(F57,$F$68:$H$99,2,FALSE))</f>
        <v/>
      </c>
      <c r="H57" s="126" t="str">
        <f t="shared" ref="H57:H64" si="57">IF(ISERROR(VLOOKUP(F57,$F$68:$H$99,3,FALSE))=TRUE,"",VLOOKUP(F57,$F$68:$H$99,3,FALSE))</f>
        <v/>
      </c>
      <c r="I57" s="384" t="str">
        <f t="shared" ref="I57:I64" si="58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59">IF(ISERROR(VLOOKUP(K57,$C$6:$AP$21,31,FALSE))=TRUE,"",CONCATENATE(VLOOKUP(K57,$C$6:$AP$21,38,FALSE),VLOOKUP(K57,$C$6:$AP$21,42,FALSE)))</f>
        <v/>
      </c>
      <c r="M57" s="321" t="str">
        <f t="shared" ref="M57:M64" si="60">IF(ISERROR(VLOOKUP(D57,$K$68:$N$99,4,FALSE))=TRUE,"",IF(VLOOKUP(D57,$K$68:$N$99,4,FALSE)=0,"",VLOOKUP(D57,$K$68:$N$99,4,FALSE)))</f>
        <v/>
      </c>
      <c r="N57" s="323"/>
      <c r="O57" s="388" t="str">
        <f t="shared" ref="O57:O64" si="61">IF(ISERROR(VLOOKUP(M57,$F$68:$H$99,2,FALSE))=TRUE,"",VLOOKUP(M57,$F$68:$H$99,2,FALSE))</f>
        <v/>
      </c>
      <c r="P57" s="389" t="str">
        <f t="shared" ref="P57:T64" si="62">IF(ISERROR(VLOOKUP(O57,$F$68:$H$99,2,FALSE))=TRUE,"",VLOOKUP(O57,$F$68:$H$99,2,FALSE))</f>
        <v/>
      </c>
      <c r="Q57" s="389" t="str">
        <f t="shared" si="62"/>
        <v/>
      </c>
      <c r="R57" s="389" t="str">
        <f t="shared" si="62"/>
        <v/>
      </c>
      <c r="S57" s="389" t="str">
        <f t="shared" si="62"/>
        <v/>
      </c>
      <c r="T57" s="390" t="str">
        <f t="shared" si="62"/>
        <v/>
      </c>
      <c r="U57" s="388" t="str">
        <f t="shared" ref="U57:U64" si="63">IF(ISERROR(VLOOKUP(M57,$F$68:$H$99,3,FALSE))=TRUE,"",VLOOKUP(M57,$F$68:$H$99,3,FALSE))</f>
        <v/>
      </c>
      <c r="V57" s="389" t="str">
        <f t="shared" ref="V57:Z64" si="64">IF(ISERROR(VLOOKUP(T57,$F$68:$H$99,3,FALSE))=TRUE,"",VLOOKUP(T57,$F$68:$H$99,3,FALSE))</f>
        <v/>
      </c>
      <c r="W57" s="389" t="str">
        <f t="shared" si="64"/>
        <v/>
      </c>
      <c r="X57" s="389" t="str">
        <f t="shared" si="64"/>
        <v/>
      </c>
      <c r="Y57" s="389" t="str">
        <f t="shared" si="64"/>
        <v/>
      </c>
      <c r="Z57" s="390" t="str">
        <f t="shared" si="64"/>
        <v/>
      </c>
      <c r="AA57" s="384" t="str">
        <f t="shared" ref="AA57:AA64" si="65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25">
        <v>18</v>
      </c>
      <c r="F58" s="125" t="str">
        <f t="shared" si="55"/>
        <v/>
      </c>
      <c r="G58" s="126" t="str">
        <f t="shared" si="56"/>
        <v/>
      </c>
      <c r="H58" s="126" t="str">
        <f t="shared" si="57"/>
        <v/>
      </c>
      <c r="I58" s="384" t="str">
        <f t="shared" si="58"/>
        <v/>
      </c>
      <c r="J58" s="385"/>
      <c r="K58" s="386">
        <v>26</v>
      </c>
      <c r="L58" s="387" t="str">
        <f t="shared" si="59"/>
        <v/>
      </c>
      <c r="M58" s="321" t="str">
        <f t="shared" si="60"/>
        <v/>
      </c>
      <c r="N58" s="323"/>
      <c r="O58" s="388" t="str">
        <f t="shared" si="61"/>
        <v/>
      </c>
      <c r="P58" s="389" t="str">
        <f t="shared" si="62"/>
        <v/>
      </c>
      <c r="Q58" s="389" t="str">
        <f t="shared" si="62"/>
        <v/>
      </c>
      <c r="R58" s="389" t="str">
        <f t="shared" si="62"/>
        <v/>
      </c>
      <c r="S58" s="389" t="str">
        <f t="shared" si="62"/>
        <v/>
      </c>
      <c r="T58" s="390" t="str">
        <f t="shared" si="62"/>
        <v/>
      </c>
      <c r="U58" s="388" t="str">
        <f t="shared" si="63"/>
        <v/>
      </c>
      <c r="V58" s="389" t="str">
        <f t="shared" si="64"/>
        <v/>
      </c>
      <c r="W58" s="389" t="str">
        <f t="shared" si="64"/>
        <v/>
      </c>
      <c r="X58" s="389" t="str">
        <f t="shared" si="64"/>
        <v/>
      </c>
      <c r="Y58" s="389" t="str">
        <f t="shared" si="64"/>
        <v/>
      </c>
      <c r="Z58" s="390" t="str">
        <f t="shared" si="64"/>
        <v/>
      </c>
      <c r="AA58" s="384" t="str">
        <f t="shared" si="65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25">
        <v>19</v>
      </c>
      <c r="F59" s="125" t="str">
        <f t="shared" si="55"/>
        <v/>
      </c>
      <c r="G59" s="126" t="str">
        <f t="shared" si="56"/>
        <v/>
      </c>
      <c r="H59" s="126" t="str">
        <f t="shared" si="57"/>
        <v/>
      </c>
      <c r="I59" s="384" t="str">
        <f t="shared" si="58"/>
        <v/>
      </c>
      <c r="J59" s="385"/>
      <c r="K59" s="386">
        <v>27</v>
      </c>
      <c r="L59" s="387" t="str">
        <f t="shared" si="59"/>
        <v/>
      </c>
      <c r="M59" s="321" t="str">
        <f t="shared" si="60"/>
        <v/>
      </c>
      <c r="N59" s="323"/>
      <c r="O59" s="388" t="str">
        <f t="shared" si="61"/>
        <v/>
      </c>
      <c r="P59" s="389" t="str">
        <f t="shared" si="62"/>
        <v/>
      </c>
      <c r="Q59" s="389" t="str">
        <f t="shared" si="62"/>
        <v/>
      </c>
      <c r="R59" s="389" t="str">
        <f t="shared" si="62"/>
        <v/>
      </c>
      <c r="S59" s="389" t="str">
        <f t="shared" si="62"/>
        <v/>
      </c>
      <c r="T59" s="390" t="str">
        <f t="shared" si="62"/>
        <v/>
      </c>
      <c r="U59" s="388" t="str">
        <f t="shared" si="63"/>
        <v/>
      </c>
      <c r="V59" s="389" t="str">
        <f t="shared" si="64"/>
        <v/>
      </c>
      <c r="W59" s="389" t="str">
        <f t="shared" si="64"/>
        <v/>
      </c>
      <c r="X59" s="389" t="str">
        <f t="shared" si="64"/>
        <v/>
      </c>
      <c r="Y59" s="389" t="str">
        <f t="shared" si="64"/>
        <v/>
      </c>
      <c r="Z59" s="390" t="str">
        <f t="shared" si="64"/>
        <v/>
      </c>
      <c r="AA59" s="384" t="str">
        <f t="shared" si="65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25">
        <v>20</v>
      </c>
      <c r="F60" s="125" t="str">
        <f t="shared" si="55"/>
        <v/>
      </c>
      <c r="G60" s="126" t="str">
        <f t="shared" si="56"/>
        <v/>
      </c>
      <c r="H60" s="126" t="str">
        <f t="shared" si="57"/>
        <v/>
      </c>
      <c r="I60" s="384" t="str">
        <f t="shared" si="58"/>
        <v/>
      </c>
      <c r="J60" s="385"/>
      <c r="K60" s="386">
        <v>28</v>
      </c>
      <c r="L60" s="387" t="str">
        <f t="shared" si="59"/>
        <v/>
      </c>
      <c r="M60" s="321" t="str">
        <f t="shared" si="60"/>
        <v/>
      </c>
      <c r="N60" s="323"/>
      <c r="O60" s="388" t="str">
        <f t="shared" si="61"/>
        <v/>
      </c>
      <c r="P60" s="389" t="str">
        <f t="shared" si="62"/>
        <v/>
      </c>
      <c r="Q60" s="389" t="str">
        <f t="shared" si="62"/>
        <v/>
      </c>
      <c r="R60" s="389" t="str">
        <f t="shared" si="62"/>
        <v/>
      </c>
      <c r="S60" s="389" t="str">
        <f t="shared" si="62"/>
        <v/>
      </c>
      <c r="T60" s="390" t="str">
        <f t="shared" si="62"/>
        <v/>
      </c>
      <c r="U60" s="388" t="str">
        <f t="shared" si="63"/>
        <v/>
      </c>
      <c r="V60" s="389" t="str">
        <f t="shared" si="64"/>
        <v/>
      </c>
      <c r="W60" s="389" t="str">
        <f t="shared" si="64"/>
        <v/>
      </c>
      <c r="X60" s="389" t="str">
        <f t="shared" si="64"/>
        <v/>
      </c>
      <c r="Y60" s="389" t="str">
        <f t="shared" si="64"/>
        <v/>
      </c>
      <c r="Z60" s="390" t="str">
        <f t="shared" si="64"/>
        <v/>
      </c>
      <c r="AA60" s="384" t="str">
        <f t="shared" si="65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25">
        <v>21</v>
      </c>
      <c r="F61" s="125" t="str">
        <f t="shared" si="55"/>
        <v/>
      </c>
      <c r="G61" s="126" t="str">
        <f t="shared" si="56"/>
        <v/>
      </c>
      <c r="H61" s="126" t="str">
        <f t="shared" si="57"/>
        <v/>
      </c>
      <c r="I61" s="384" t="str">
        <f t="shared" si="58"/>
        <v/>
      </c>
      <c r="J61" s="385"/>
      <c r="K61" s="386">
        <v>29</v>
      </c>
      <c r="L61" s="387" t="str">
        <f t="shared" si="59"/>
        <v/>
      </c>
      <c r="M61" s="321" t="str">
        <f t="shared" si="60"/>
        <v/>
      </c>
      <c r="N61" s="323"/>
      <c r="O61" s="388" t="str">
        <f t="shared" si="61"/>
        <v/>
      </c>
      <c r="P61" s="389" t="str">
        <f t="shared" si="62"/>
        <v/>
      </c>
      <c r="Q61" s="389" t="str">
        <f t="shared" si="62"/>
        <v/>
      </c>
      <c r="R61" s="389" t="str">
        <f t="shared" si="62"/>
        <v/>
      </c>
      <c r="S61" s="389" t="str">
        <f t="shared" si="62"/>
        <v/>
      </c>
      <c r="T61" s="390" t="str">
        <f t="shared" si="62"/>
        <v/>
      </c>
      <c r="U61" s="388" t="str">
        <f t="shared" si="63"/>
        <v/>
      </c>
      <c r="V61" s="389" t="str">
        <f t="shared" si="64"/>
        <v/>
      </c>
      <c r="W61" s="389" t="str">
        <f t="shared" si="64"/>
        <v/>
      </c>
      <c r="X61" s="389" t="str">
        <f t="shared" si="64"/>
        <v/>
      </c>
      <c r="Y61" s="389" t="str">
        <f t="shared" si="64"/>
        <v/>
      </c>
      <c r="Z61" s="390" t="str">
        <f t="shared" si="64"/>
        <v/>
      </c>
      <c r="AA61" s="384" t="str">
        <f t="shared" si="65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25">
        <v>22</v>
      </c>
      <c r="F62" s="125" t="str">
        <f t="shared" si="55"/>
        <v/>
      </c>
      <c r="G62" s="126" t="str">
        <f t="shared" si="56"/>
        <v/>
      </c>
      <c r="H62" s="126" t="str">
        <f t="shared" si="57"/>
        <v/>
      </c>
      <c r="I62" s="384" t="str">
        <f t="shared" si="58"/>
        <v/>
      </c>
      <c r="J62" s="385"/>
      <c r="K62" s="386">
        <v>30</v>
      </c>
      <c r="L62" s="387" t="str">
        <f t="shared" si="59"/>
        <v/>
      </c>
      <c r="M62" s="321" t="str">
        <f t="shared" si="60"/>
        <v/>
      </c>
      <c r="N62" s="323"/>
      <c r="O62" s="388" t="str">
        <f t="shared" si="61"/>
        <v/>
      </c>
      <c r="P62" s="389" t="str">
        <f t="shared" si="62"/>
        <v/>
      </c>
      <c r="Q62" s="389" t="str">
        <f t="shared" si="62"/>
        <v/>
      </c>
      <c r="R62" s="389" t="str">
        <f t="shared" si="62"/>
        <v/>
      </c>
      <c r="S62" s="389" t="str">
        <f t="shared" si="62"/>
        <v/>
      </c>
      <c r="T62" s="390" t="str">
        <f t="shared" si="62"/>
        <v/>
      </c>
      <c r="U62" s="388" t="str">
        <f t="shared" si="63"/>
        <v/>
      </c>
      <c r="V62" s="389" t="str">
        <f t="shared" si="64"/>
        <v/>
      </c>
      <c r="W62" s="389" t="str">
        <f t="shared" si="64"/>
        <v/>
      </c>
      <c r="X62" s="389" t="str">
        <f t="shared" si="64"/>
        <v/>
      </c>
      <c r="Y62" s="389" t="str">
        <f t="shared" si="64"/>
        <v/>
      </c>
      <c r="Z62" s="390" t="str">
        <f t="shared" si="64"/>
        <v/>
      </c>
      <c r="AA62" s="384" t="str">
        <f t="shared" si="65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25">
        <v>23</v>
      </c>
      <c r="F63" s="125" t="str">
        <f t="shared" si="55"/>
        <v/>
      </c>
      <c r="G63" s="126" t="str">
        <f t="shared" si="56"/>
        <v/>
      </c>
      <c r="H63" s="126" t="str">
        <f t="shared" si="57"/>
        <v/>
      </c>
      <c r="I63" s="384" t="str">
        <f t="shared" si="58"/>
        <v/>
      </c>
      <c r="J63" s="385"/>
      <c r="K63" s="386">
        <v>31</v>
      </c>
      <c r="L63" s="387" t="str">
        <f t="shared" si="59"/>
        <v/>
      </c>
      <c r="M63" s="321" t="str">
        <f t="shared" si="60"/>
        <v/>
      </c>
      <c r="N63" s="323"/>
      <c r="O63" s="388" t="str">
        <f t="shared" si="61"/>
        <v/>
      </c>
      <c r="P63" s="389" t="str">
        <f t="shared" si="62"/>
        <v/>
      </c>
      <c r="Q63" s="389" t="str">
        <f t="shared" si="62"/>
        <v/>
      </c>
      <c r="R63" s="389" t="str">
        <f t="shared" si="62"/>
        <v/>
      </c>
      <c r="S63" s="389" t="str">
        <f t="shared" si="62"/>
        <v/>
      </c>
      <c r="T63" s="390" t="str">
        <f t="shared" si="62"/>
        <v/>
      </c>
      <c r="U63" s="388" t="str">
        <f t="shared" si="63"/>
        <v/>
      </c>
      <c r="V63" s="389" t="str">
        <f t="shared" si="64"/>
        <v/>
      </c>
      <c r="W63" s="389" t="str">
        <f t="shared" si="64"/>
        <v/>
      </c>
      <c r="X63" s="389" t="str">
        <f t="shared" si="64"/>
        <v/>
      </c>
      <c r="Y63" s="389" t="str">
        <f t="shared" si="64"/>
        <v/>
      </c>
      <c r="Z63" s="390" t="str">
        <f t="shared" si="64"/>
        <v/>
      </c>
      <c r="AA63" s="384" t="str">
        <f t="shared" si="65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25">
        <v>24</v>
      </c>
      <c r="F64" s="125" t="str">
        <f t="shared" si="55"/>
        <v/>
      </c>
      <c r="G64" s="126" t="str">
        <f t="shared" si="56"/>
        <v/>
      </c>
      <c r="H64" s="126" t="str">
        <f t="shared" si="57"/>
        <v/>
      </c>
      <c r="I64" s="384" t="str">
        <f t="shared" si="58"/>
        <v/>
      </c>
      <c r="J64" s="385"/>
      <c r="K64" s="386">
        <v>32</v>
      </c>
      <c r="L64" s="387" t="str">
        <f t="shared" si="59"/>
        <v/>
      </c>
      <c r="M64" s="321" t="str">
        <f t="shared" si="60"/>
        <v/>
      </c>
      <c r="N64" s="323"/>
      <c r="O64" s="388" t="str">
        <f t="shared" si="61"/>
        <v/>
      </c>
      <c r="P64" s="389" t="str">
        <f t="shared" si="62"/>
        <v/>
      </c>
      <c r="Q64" s="389" t="str">
        <f t="shared" si="62"/>
        <v/>
      </c>
      <c r="R64" s="389" t="str">
        <f t="shared" si="62"/>
        <v/>
      </c>
      <c r="S64" s="389" t="str">
        <f t="shared" si="62"/>
        <v/>
      </c>
      <c r="T64" s="390" t="str">
        <f t="shared" si="62"/>
        <v/>
      </c>
      <c r="U64" s="388" t="str">
        <f t="shared" si="63"/>
        <v/>
      </c>
      <c r="V64" s="389" t="str">
        <f t="shared" si="64"/>
        <v/>
      </c>
      <c r="W64" s="389" t="str">
        <f t="shared" si="64"/>
        <v/>
      </c>
      <c r="X64" s="389" t="str">
        <f t="shared" si="64"/>
        <v/>
      </c>
      <c r="Y64" s="389" t="str">
        <f t="shared" si="64"/>
        <v/>
      </c>
      <c r="Z64" s="390" t="str">
        <f t="shared" si="64"/>
        <v/>
      </c>
      <c r="AA64" s="384" t="str">
        <f t="shared" si="65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66">F6</f>
        <v>224</v>
      </c>
      <c r="G68" s="128" t="str">
        <f t="shared" si="66"/>
        <v>Nicolas DE LUCA</v>
      </c>
      <c r="H68" s="129" t="str">
        <f t="shared" si="66"/>
        <v>Atletica Firenze (Italy)</v>
      </c>
      <c r="I68" s="391">
        <f>AG6</f>
        <v>2.09</v>
      </c>
      <c r="J68" s="392"/>
      <c r="K68" s="393">
        <f t="shared" ref="K68:K83" si="67">AK6</f>
        <v>0</v>
      </c>
      <c r="L68" s="394"/>
      <c r="M68" s="130"/>
      <c r="N68" s="395">
        <f t="shared" ref="N68:N99" si="68">F68</f>
        <v>224</v>
      </c>
      <c r="O68" s="396"/>
    </row>
    <row r="69" spans="5:15" hidden="1" x14ac:dyDescent="0.3">
      <c r="E69" s="81" t="s">
        <v>46</v>
      </c>
      <c r="F69" s="127">
        <f t="shared" si="66"/>
        <v>0</v>
      </c>
      <c r="G69" s="128" t="str">
        <f t="shared" si="66"/>
        <v/>
      </c>
      <c r="H69" s="129" t="str">
        <f t="shared" si="66"/>
        <v/>
      </c>
      <c r="I69" s="391">
        <f t="shared" ref="I69:I83" si="69">AG7</f>
        <v>0</v>
      </c>
      <c r="J69" s="392"/>
      <c r="K69" s="393">
        <f t="shared" si="67"/>
        <v>0</v>
      </c>
      <c r="L69" s="394"/>
      <c r="M69" s="130"/>
      <c r="N69" s="395">
        <f t="shared" si="68"/>
        <v>0</v>
      </c>
      <c r="O69" s="396"/>
    </row>
    <row r="70" spans="5:15" hidden="1" x14ac:dyDescent="0.3">
      <c r="E70" s="81" t="s">
        <v>46</v>
      </c>
      <c r="F70" s="127">
        <f t="shared" si="66"/>
        <v>221</v>
      </c>
      <c r="G70" s="128" t="str">
        <f t="shared" si="66"/>
        <v>Dominic OGBECHIE</v>
      </c>
      <c r="H70" s="129" t="str">
        <f t="shared" si="66"/>
        <v>Highgate Harriers</v>
      </c>
      <c r="I70" s="391">
        <f t="shared" si="69"/>
        <v>2.0499999999999998</v>
      </c>
      <c r="J70" s="392"/>
      <c r="K70" s="393">
        <f t="shared" si="67"/>
        <v>0</v>
      </c>
      <c r="L70" s="394"/>
      <c r="M70" s="130"/>
      <c r="N70" s="395">
        <f t="shared" si="68"/>
        <v>221</v>
      </c>
      <c r="O70" s="396"/>
    </row>
    <row r="71" spans="5:15" hidden="1" x14ac:dyDescent="0.3">
      <c r="E71" s="81" t="s">
        <v>46</v>
      </c>
      <c r="F71" s="127">
        <f t="shared" si="66"/>
        <v>220</v>
      </c>
      <c r="G71" s="128" t="str">
        <f t="shared" si="66"/>
        <v>Rory DWYER</v>
      </c>
      <c r="H71" s="129" t="str">
        <f t="shared" si="66"/>
        <v>Stratford U Avon AC</v>
      </c>
      <c r="I71" s="391">
        <f t="shared" si="69"/>
        <v>2.0499999999999998</v>
      </c>
      <c r="J71" s="392"/>
      <c r="K71" s="393">
        <f t="shared" si="67"/>
        <v>0</v>
      </c>
      <c r="L71" s="394"/>
      <c r="M71" s="130"/>
      <c r="N71" s="395">
        <f t="shared" si="68"/>
        <v>220</v>
      </c>
      <c r="O71" s="396"/>
    </row>
    <row r="72" spans="5:15" hidden="1" x14ac:dyDescent="0.3">
      <c r="E72" s="81" t="s">
        <v>46</v>
      </c>
      <c r="F72" s="127">
        <f t="shared" si="66"/>
        <v>219</v>
      </c>
      <c r="G72" s="128" t="str">
        <f t="shared" si="66"/>
        <v>Jonathon BAILEY</v>
      </c>
      <c r="H72" s="129" t="str">
        <f t="shared" si="66"/>
        <v>Cardiff AAC</v>
      </c>
      <c r="I72" s="391">
        <f t="shared" si="69"/>
        <v>1.97</v>
      </c>
      <c r="J72" s="392"/>
      <c r="K72" s="393">
        <f t="shared" si="67"/>
        <v>0</v>
      </c>
      <c r="L72" s="394"/>
      <c r="M72" s="130"/>
      <c r="N72" s="395">
        <f t="shared" si="68"/>
        <v>219</v>
      </c>
      <c r="O72" s="396"/>
    </row>
    <row r="73" spans="5:15" hidden="1" x14ac:dyDescent="0.3">
      <c r="E73" s="81" t="s">
        <v>46</v>
      </c>
      <c r="F73" s="127">
        <f t="shared" si="66"/>
        <v>215</v>
      </c>
      <c r="G73" s="128" t="str">
        <f t="shared" si="66"/>
        <v>Toni ADEMUWAGUN</v>
      </c>
      <c r="H73" s="129" t="str">
        <f t="shared" si="66"/>
        <v>Thames Valley Harriers</v>
      </c>
      <c r="I73" s="391">
        <f t="shared" si="69"/>
        <v>2.09</v>
      </c>
      <c r="J73" s="392"/>
      <c r="K73" s="393">
        <f t="shared" si="67"/>
        <v>0</v>
      </c>
      <c r="L73" s="394"/>
      <c r="M73" s="130"/>
      <c r="N73" s="395">
        <f t="shared" si="68"/>
        <v>215</v>
      </c>
      <c r="O73" s="396"/>
    </row>
    <row r="74" spans="5:15" hidden="1" x14ac:dyDescent="0.3">
      <c r="E74" s="81" t="s">
        <v>46</v>
      </c>
      <c r="F74" s="127">
        <f t="shared" si="66"/>
        <v>0</v>
      </c>
      <c r="G74" s="128" t="str">
        <f t="shared" si="66"/>
        <v/>
      </c>
      <c r="H74" s="129" t="str">
        <f t="shared" si="66"/>
        <v/>
      </c>
      <c r="I74" s="391">
        <f t="shared" si="69"/>
        <v>0</v>
      </c>
      <c r="J74" s="392"/>
      <c r="K74" s="393">
        <f t="shared" si="67"/>
        <v>0</v>
      </c>
      <c r="L74" s="394"/>
      <c r="M74" s="130"/>
      <c r="N74" s="395">
        <f t="shared" si="68"/>
        <v>0</v>
      </c>
      <c r="O74" s="396"/>
    </row>
    <row r="75" spans="5:15" hidden="1" x14ac:dyDescent="0.3">
      <c r="E75" s="81" t="s">
        <v>46</v>
      </c>
      <c r="F75" s="127">
        <f t="shared" si="66"/>
        <v>218</v>
      </c>
      <c r="G75" s="128" t="str">
        <f t="shared" si="66"/>
        <v>Akin COWARD</v>
      </c>
      <c r="H75" s="129" t="str">
        <f t="shared" si="66"/>
        <v>Shaftesbury Barnet</v>
      </c>
      <c r="I75" s="391">
        <f t="shared" si="69"/>
        <v>2.09</v>
      </c>
      <c r="J75" s="392"/>
      <c r="K75" s="393">
        <f t="shared" si="67"/>
        <v>0</v>
      </c>
      <c r="L75" s="394"/>
      <c r="M75" s="130"/>
      <c r="N75" s="395">
        <f t="shared" si="68"/>
        <v>218</v>
      </c>
      <c r="O75" s="396"/>
    </row>
    <row r="76" spans="5:15" hidden="1" x14ac:dyDescent="0.3">
      <c r="E76" s="81" t="s">
        <v>46</v>
      </c>
      <c r="F76" s="127">
        <f t="shared" si="66"/>
        <v>222</v>
      </c>
      <c r="G76" s="128" t="str">
        <f t="shared" si="66"/>
        <v>William GRIMSEY</v>
      </c>
      <c r="H76" s="129" t="str">
        <f t="shared" si="66"/>
        <v>Woodford Green</v>
      </c>
      <c r="I76" s="391">
        <f t="shared" si="69"/>
        <v>2.1800000000000002</v>
      </c>
      <c r="J76" s="392"/>
      <c r="K76" s="393">
        <f t="shared" si="67"/>
        <v>0</v>
      </c>
      <c r="L76" s="394"/>
      <c r="M76" s="130"/>
      <c r="N76" s="395">
        <f t="shared" si="68"/>
        <v>222</v>
      </c>
      <c r="O76" s="396"/>
    </row>
    <row r="77" spans="5:15" hidden="1" x14ac:dyDescent="0.3">
      <c r="E77" s="81" t="s">
        <v>46</v>
      </c>
      <c r="F77" s="127">
        <f t="shared" si="66"/>
        <v>226</v>
      </c>
      <c r="G77" s="128" t="str">
        <f t="shared" si="66"/>
        <v>Chris BAKER</v>
      </c>
      <c r="H77" s="129" t="str">
        <f t="shared" si="66"/>
        <v>Sale Harriers</v>
      </c>
      <c r="I77" s="391">
        <f t="shared" si="69"/>
        <v>2.2200000000000002</v>
      </c>
      <c r="J77" s="392"/>
      <c r="K77" s="393">
        <f t="shared" si="67"/>
        <v>0</v>
      </c>
      <c r="L77" s="394"/>
      <c r="M77" s="130"/>
      <c r="N77" s="395">
        <f t="shared" si="68"/>
        <v>226</v>
      </c>
      <c r="O77" s="396"/>
    </row>
    <row r="78" spans="5:15" hidden="1" x14ac:dyDescent="0.3">
      <c r="E78" s="81" t="s">
        <v>46</v>
      </c>
      <c r="F78" s="127">
        <f t="shared" si="66"/>
        <v>0</v>
      </c>
      <c r="G78" s="128" t="str">
        <f t="shared" si="66"/>
        <v/>
      </c>
      <c r="H78" s="129" t="str">
        <f t="shared" si="66"/>
        <v/>
      </c>
      <c r="I78" s="391">
        <f t="shared" si="69"/>
        <v>0</v>
      </c>
      <c r="J78" s="392"/>
      <c r="K78" s="393">
        <f t="shared" si="67"/>
        <v>0</v>
      </c>
      <c r="L78" s="394"/>
      <c r="M78" s="130"/>
      <c r="N78" s="395">
        <f t="shared" si="68"/>
        <v>0</v>
      </c>
      <c r="O78" s="396"/>
    </row>
    <row r="79" spans="5:15" hidden="1" x14ac:dyDescent="0.3">
      <c r="E79" s="81" t="s">
        <v>46</v>
      </c>
      <c r="F79" s="127">
        <f t="shared" si="66"/>
        <v>0</v>
      </c>
      <c r="G79" s="128" t="str">
        <f t="shared" si="66"/>
        <v/>
      </c>
      <c r="H79" s="129" t="str">
        <f t="shared" si="66"/>
        <v/>
      </c>
      <c r="I79" s="391">
        <f t="shared" si="69"/>
        <v>0</v>
      </c>
      <c r="J79" s="392"/>
      <c r="K79" s="393">
        <f t="shared" si="67"/>
        <v>0</v>
      </c>
      <c r="L79" s="394"/>
      <c r="M79" s="130"/>
      <c r="N79" s="395">
        <f t="shared" si="68"/>
        <v>0</v>
      </c>
      <c r="O79" s="396"/>
    </row>
    <row r="80" spans="5:15" hidden="1" x14ac:dyDescent="0.3">
      <c r="E80" s="81" t="s">
        <v>46</v>
      </c>
      <c r="F80" s="127">
        <f t="shared" si="66"/>
        <v>0</v>
      </c>
      <c r="G80" s="128" t="str">
        <f t="shared" si="66"/>
        <v/>
      </c>
      <c r="H80" s="129" t="str">
        <f t="shared" si="66"/>
        <v/>
      </c>
      <c r="I80" s="391">
        <f t="shared" si="69"/>
        <v>0</v>
      </c>
      <c r="J80" s="392"/>
      <c r="K80" s="393">
        <f t="shared" si="67"/>
        <v>0</v>
      </c>
      <c r="L80" s="394"/>
      <c r="M80" s="130"/>
      <c r="N80" s="395">
        <f t="shared" si="68"/>
        <v>0</v>
      </c>
      <c r="O80" s="396"/>
    </row>
    <row r="81" spans="5:15" hidden="1" x14ac:dyDescent="0.3">
      <c r="E81" s="81" t="s">
        <v>46</v>
      </c>
      <c r="F81" s="127">
        <f t="shared" si="66"/>
        <v>0</v>
      </c>
      <c r="G81" s="128" t="str">
        <f t="shared" si="66"/>
        <v/>
      </c>
      <c r="H81" s="129" t="str">
        <f t="shared" si="66"/>
        <v/>
      </c>
      <c r="I81" s="391">
        <f t="shared" si="69"/>
        <v>0</v>
      </c>
      <c r="J81" s="392"/>
      <c r="K81" s="393">
        <f t="shared" si="67"/>
        <v>0</v>
      </c>
      <c r="L81" s="394"/>
      <c r="M81" s="130"/>
      <c r="N81" s="395">
        <f t="shared" si="68"/>
        <v>0</v>
      </c>
      <c r="O81" s="396"/>
    </row>
    <row r="82" spans="5:15" hidden="1" x14ac:dyDescent="0.3">
      <c r="E82" s="81" t="s">
        <v>46</v>
      </c>
      <c r="F82" s="127">
        <f t="shared" si="66"/>
        <v>0</v>
      </c>
      <c r="G82" s="128" t="str">
        <f t="shared" si="66"/>
        <v/>
      </c>
      <c r="H82" s="129" t="str">
        <f t="shared" si="66"/>
        <v/>
      </c>
      <c r="I82" s="391">
        <f t="shared" si="69"/>
        <v>0</v>
      </c>
      <c r="J82" s="392"/>
      <c r="K82" s="393">
        <f t="shared" si="67"/>
        <v>0</v>
      </c>
      <c r="L82" s="394"/>
      <c r="M82" s="130"/>
      <c r="N82" s="395">
        <f t="shared" si="68"/>
        <v>0</v>
      </c>
      <c r="O82" s="396"/>
    </row>
    <row r="83" spans="5:15" hidden="1" x14ac:dyDescent="0.3">
      <c r="E83" s="81" t="s">
        <v>46</v>
      </c>
      <c r="F83" s="127">
        <f t="shared" si="66"/>
        <v>0</v>
      </c>
      <c r="G83" s="128" t="str">
        <f t="shared" si="66"/>
        <v/>
      </c>
      <c r="H83" s="129" t="str">
        <f t="shared" si="66"/>
        <v/>
      </c>
      <c r="I83" s="391">
        <f t="shared" si="69"/>
        <v>0</v>
      </c>
      <c r="J83" s="392"/>
      <c r="K83" s="393">
        <f t="shared" si="67"/>
        <v>0</v>
      </c>
      <c r="L83" s="394"/>
      <c r="M83" s="130"/>
      <c r="N83" s="395">
        <f t="shared" si="68"/>
        <v>0</v>
      </c>
      <c r="O83" s="396"/>
    </row>
    <row r="84" spans="5:15" hidden="1" x14ac:dyDescent="0.3">
      <c r="E84" s="81" t="s">
        <v>46</v>
      </c>
      <c r="F84" s="127">
        <f t="shared" ref="F84:H99" si="70">F38</f>
        <v>0</v>
      </c>
      <c r="G84" s="128" t="str">
        <f t="shared" si="70"/>
        <v/>
      </c>
      <c r="H84" s="129" t="str">
        <f t="shared" si="70"/>
        <v/>
      </c>
      <c r="I84" s="391">
        <f t="shared" ref="I84:I99" si="71">AG38</f>
        <v>0</v>
      </c>
      <c r="J84" s="392"/>
      <c r="K84" s="393">
        <f t="shared" ref="K84:K99" si="72">AK38</f>
        <v>0</v>
      </c>
      <c r="L84" s="394"/>
      <c r="M84" s="130"/>
      <c r="N84" s="395">
        <f t="shared" si="68"/>
        <v>0</v>
      </c>
      <c r="O84" s="396"/>
    </row>
    <row r="85" spans="5:15" hidden="1" x14ac:dyDescent="0.3">
      <c r="E85" s="81" t="s">
        <v>46</v>
      </c>
      <c r="F85" s="127">
        <f t="shared" si="70"/>
        <v>0</v>
      </c>
      <c r="G85" s="128" t="str">
        <f t="shared" si="70"/>
        <v/>
      </c>
      <c r="H85" s="129" t="str">
        <f t="shared" si="70"/>
        <v/>
      </c>
      <c r="I85" s="391">
        <f t="shared" si="71"/>
        <v>0</v>
      </c>
      <c r="J85" s="392"/>
      <c r="K85" s="393">
        <f t="shared" si="72"/>
        <v>0</v>
      </c>
      <c r="L85" s="394"/>
      <c r="M85" s="130"/>
      <c r="N85" s="395">
        <f t="shared" si="68"/>
        <v>0</v>
      </c>
      <c r="O85" s="396"/>
    </row>
    <row r="86" spans="5:15" hidden="1" x14ac:dyDescent="0.3">
      <c r="E86" s="81" t="s">
        <v>46</v>
      </c>
      <c r="F86" s="127">
        <f t="shared" si="70"/>
        <v>0</v>
      </c>
      <c r="G86" s="128" t="str">
        <f t="shared" si="70"/>
        <v/>
      </c>
      <c r="H86" s="129" t="str">
        <f t="shared" si="70"/>
        <v/>
      </c>
      <c r="I86" s="391">
        <f t="shared" si="71"/>
        <v>0</v>
      </c>
      <c r="J86" s="392"/>
      <c r="K86" s="393">
        <f t="shared" si="72"/>
        <v>0</v>
      </c>
      <c r="L86" s="394"/>
      <c r="M86" s="130"/>
      <c r="N86" s="395">
        <f t="shared" si="68"/>
        <v>0</v>
      </c>
      <c r="O86" s="396"/>
    </row>
    <row r="87" spans="5:15" hidden="1" x14ac:dyDescent="0.3">
      <c r="E87" s="81" t="s">
        <v>46</v>
      </c>
      <c r="F87" s="127">
        <f t="shared" si="70"/>
        <v>0</v>
      </c>
      <c r="G87" s="128" t="str">
        <f t="shared" si="70"/>
        <v/>
      </c>
      <c r="H87" s="129" t="str">
        <f t="shared" si="70"/>
        <v/>
      </c>
      <c r="I87" s="391">
        <f t="shared" si="71"/>
        <v>0</v>
      </c>
      <c r="J87" s="392"/>
      <c r="K87" s="393">
        <f t="shared" si="72"/>
        <v>0</v>
      </c>
      <c r="L87" s="394"/>
      <c r="M87" s="130"/>
      <c r="N87" s="395">
        <f t="shared" si="68"/>
        <v>0</v>
      </c>
      <c r="O87" s="396"/>
    </row>
    <row r="88" spans="5:15" hidden="1" x14ac:dyDescent="0.3">
      <c r="E88" s="81" t="s">
        <v>46</v>
      </c>
      <c r="F88" s="127">
        <f t="shared" si="70"/>
        <v>0</v>
      </c>
      <c r="G88" s="128" t="str">
        <f t="shared" si="70"/>
        <v/>
      </c>
      <c r="H88" s="129" t="str">
        <f t="shared" si="70"/>
        <v/>
      </c>
      <c r="I88" s="391">
        <f t="shared" si="71"/>
        <v>0</v>
      </c>
      <c r="J88" s="392"/>
      <c r="K88" s="393">
        <f t="shared" si="72"/>
        <v>0</v>
      </c>
      <c r="L88" s="394"/>
      <c r="M88" s="130"/>
      <c r="N88" s="395">
        <f t="shared" si="68"/>
        <v>0</v>
      </c>
      <c r="O88" s="396"/>
    </row>
    <row r="89" spans="5:15" hidden="1" x14ac:dyDescent="0.3">
      <c r="E89" s="81" t="s">
        <v>46</v>
      </c>
      <c r="F89" s="127">
        <f t="shared" si="70"/>
        <v>0</v>
      </c>
      <c r="G89" s="128" t="str">
        <f t="shared" si="70"/>
        <v/>
      </c>
      <c r="H89" s="129" t="str">
        <f t="shared" si="70"/>
        <v/>
      </c>
      <c r="I89" s="391">
        <f t="shared" si="71"/>
        <v>0</v>
      </c>
      <c r="J89" s="392"/>
      <c r="K89" s="393">
        <f t="shared" si="72"/>
        <v>0</v>
      </c>
      <c r="L89" s="394"/>
      <c r="M89" s="130"/>
      <c r="N89" s="395">
        <f t="shared" si="68"/>
        <v>0</v>
      </c>
      <c r="O89" s="396"/>
    </row>
    <row r="90" spans="5:15" hidden="1" x14ac:dyDescent="0.3">
      <c r="E90" s="81" t="s">
        <v>46</v>
      </c>
      <c r="F90" s="127">
        <f t="shared" si="70"/>
        <v>0</v>
      </c>
      <c r="G90" s="128" t="str">
        <f t="shared" si="70"/>
        <v/>
      </c>
      <c r="H90" s="129" t="str">
        <f t="shared" si="70"/>
        <v/>
      </c>
      <c r="I90" s="391">
        <f t="shared" si="71"/>
        <v>0</v>
      </c>
      <c r="J90" s="392"/>
      <c r="K90" s="393">
        <f t="shared" si="72"/>
        <v>0</v>
      </c>
      <c r="L90" s="394"/>
      <c r="M90" s="130"/>
      <c r="N90" s="395">
        <f t="shared" si="68"/>
        <v>0</v>
      </c>
      <c r="O90" s="396"/>
    </row>
    <row r="91" spans="5:15" hidden="1" x14ac:dyDescent="0.3">
      <c r="E91" s="81" t="s">
        <v>46</v>
      </c>
      <c r="F91" s="127">
        <f t="shared" si="70"/>
        <v>0</v>
      </c>
      <c r="G91" s="128" t="str">
        <f t="shared" si="70"/>
        <v/>
      </c>
      <c r="H91" s="129" t="str">
        <f t="shared" si="70"/>
        <v/>
      </c>
      <c r="I91" s="391">
        <f t="shared" si="71"/>
        <v>0</v>
      </c>
      <c r="J91" s="392"/>
      <c r="K91" s="393">
        <f t="shared" si="72"/>
        <v>0</v>
      </c>
      <c r="L91" s="394"/>
      <c r="M91" s="130"/>
      <c r="N91" s="395">
        <f t="shared" si="68"/>
        <v>0</v>
      </c>
      <c r="O91" s="396"/>
    </row>
    <row r="92" spans="5:15" hidden="1" x14ac:dyDescent="0.3">
      <c r="E92" s="81" t="s">
        <v>46</v>
      </c>
      <c r="F92" s="127">
        <f t="shared" si="70"/>
        <v>0</v>
      </c>
      <c r="G92" s="128" t="str">
        <f t="shared" si="70"/>
        <v/>
      </c>
      <c r="H92" s="129" t="str">
        <f t="shared" si="70"/>
        <v/>
      </c>
      <c r="I92" s="391">
        <f t="shared" si="71"/>
        <v>0</v>
      </c>
      <c r="J92" s="392"/>
      <c r="K92" s="393">
        <f t="shared" si="72"/>
        <v>0</v>
      </c>
      <c r="L92" s="394"/>
      <c r="M92" s="130"/>
      <c r="N92" s="395">
        <f t="shared" si="68"/>
        <v>0</v>
      </c>
      <c r="O92" s="396"/>
    </row>
    <row r="93" spans="5:15" hidden="1" x14ac:dyDescent="0.3">
      <c r="E93" s="81" t="s">
        <v>46</v>
      </c>
      <c r="F93" s="127">
        <f t="shared" si="70"/>
        <v>0</v>
      </c>
      <c r="G93" s="128" t="str">
        <f t="shared" si="70"/>
        <v/>
      </c>
      <c r="H93" s="129" t="str">
        <f t="shared" si="70"/>
        <v/>
      </c>
      <c r="I93" s="391">
        <f t="shared" si="71"/>
        <v>0</v>
      </c>
      <c r="J93" s="392"/>
      <c r="K93" s="393">
        <f t="shared" si="72"/>
        <v>0</v>
      </c>
      <c r="L93" s="394"/>
      <c r="M93" s="130"/>
      <c r="N93" s="395">
        <f t="shared" si="68"/>
        <v>0</v>
      </c>
      <c r="O93" s="396"/>
    </row>
    <row r="94" spans="5:15" hidden="1" x14ac:dyDescent="0.3">
      <c r="E94" s="81" t="s">
        <v>46</v>
      </c>
      <c r="F94" s="127">
        <f t="shared" si="70"/>
        <v>0</v>
      </c>
      <c r="G94" s="128" t="str">
        <f t="shared" si="70"/>
        <v/>
      </c>
      <c r="H94" s="129" t="str">
        <f t="shared" si="70"/>
        <v/>
      </c>
      <c r="I94" s="391">
        <f t="shared" si="71"/>
        <v>0</v>
      </c>
      <c r="J94" s="392"/>
      <c r="K94" s="393">
        <f t="shared" si="72"/>
        <v>0</v>
      </c>
      <c r="L94" s="394"/>
      <c r="M94" s="130"/>
      <c r="N94" s="395">
        <f t="shared" si="68"/>
        <v>0</v>
      </c>
      <c r="O94" s="396"/>
    </row>
    <row r="95" spans="5:15" hidden="1" x14ac:dyDescent="0.3">
      <c r="E95" s="81" t="s">
        <v>46</v>
      </c>
      <c r="F95" s="127">
        <f t="shared" si="70"/>
        <v>0</v>
      </c>
      <c r="G95" s="128" t="str">
        <f t="shared" si="70"/>
        <v/>
      </c>
      <c r="H95" s="129" t="str">
        <f t="shared" si="70"/>
        <v/>
      </c>
      <c r="I95" s="391">
        <f t="shared" si="71"/>
        <v>0</v>
      </c>
      <c r="J95" s="392"/>
      <c r="K95" s="393">
        <f t="shared" si="72"/>
        <v>0</v>
      </c>
      <c r="L95" s="394"/>
      <c r="M95" s="130"/>
      <c r="N95" s="395">
        <f t="shared" si="68"/>
        <v>0</v>
      </c>
      <c r="O95" s="396"/>
    </row>
    <row r="96" spans="5:15" hidden="1" x14ac:dyDescent="0.3">
      <c r="E96" s="81" t="s">
        <v>46</v>
      </c>
      <c r="F96" s="127">
        <f t="shared" si="70"/>
        <v>0</v>
      </c>
      <c r="G96" s="128" t="str">
        <f t="shared" si="70"/>
        <v/>
      </c>
      <c r="H96" s="129" t="str">
        <f t="shared" si="70"/>
        <v/>
      </c>
      <c r="I96" s="391">
        <f t="shared" si="71"/>
        <v>0</v>
      </c>
      <c r="J96" s="392"/>
      <c r="K96" s="393">
        <f t="shared" si="72"/>
        <v>0</v>
      </c>
      <c r="L96" s="394"/>
      <c r="M96" s="130"/>
      <c r="N96" s="395">
        <f t="shared" si="68"/>
        <v>0</v>
      </c>
      <c r="O96" s="396"/>
    </row>
    <row r="97" spans="5:15" hidden="1" x14ac:dyDescent="0.3">
      <c r="E97" s="81" t="s">
        <v>46</v>
      </c>
      <c r="F97" s="127">
        <f t="shared" si="70"/>
        <v>0</v>
      </c>
      <c r="G97" s="128" t="str">
        <f t="shared" si="70"/>
        <v/>
      </c>
      <c r="H97" s="129" t="str">
        <f t="shared" si="70"/>
        <v/>
      </c>
      <c r="I97" s="391">
        <f t="shared" si="71"/>
        <v>0</v>
      </c>
      <c r="J97" s="392"/>
      <c r="K97" s="393">
        <f t="shared" si="72"/>
        <v>0</v>
      </c>
      <c r="L97" s="394"/>
      <c r="M97" s="130"/>
      <c r="N97" s="395">
        <f t="shared" si="68"/>
        <v>0</v>
      </c>
      <c r="O97" s="396"/>
    </row>
    <row r="98" spans="5:15" hidden="1" x14ac:dyDescent="0.3">
      <c r="E98" s="81" t="s">
        <v>46</v>
      </c>
      <c r="F98" s="127">
        <f t="shared" si="70"/>
        <v>0</v>
      </c>
      <c r="G98" s="128" t="str">
        <f t="shared" si="70"/>
        <v/>
      </c>
      <c r="H98" s="129" t="str">
        <f t="shared" si="70"/>
        <v/>
      </c>
      <c r="I98" s="391">
        <f t="shared" si="71"/>
        <v>0</v>
      </c>
      <c r="J98" s="392"/>
      <c r="K98" s="393">
        <f t="shared" si="72"/>
        <v>0</v>
      </c>
      <c r="L98" s="394"/>
      <c r="M98" s="130"/>
      <c r="N98" s="395">
        <f t="shared" si="68"/>
        <v>0</v>
      </c>
      <c r="O98" s="396"/>
    </row>
    <row r="99" spans="5:15" hidden="1" x14ac:dyDescent="0.3">
      <c r="E99" s="81" t="s">
        <v>46</v>
      </c>
      <c r="F99" s="127">
        <f t="shared" si="70"/>
        <v>0</v>
      </c>
      <c r="G99" s="128" t="str">
        <f t="shared" si="70"/>
        <v/>
      </c>
      <c r="H99" s="129" t="str">
        <f t="shared" si="70"/>
        <v/>
      </c>
      <c r="I99" s="391">
        <f t="shared" si="71"/>
        <v>0</v>
      </c>
      <c r="J99" s="392"/>
      <c r="K99" s="393">
        <f t="shared" si="72"/>
        <v>0</v>
      </c>
      <c r="L99" s="394"/>
      <c r="M99" s="130"/>
      <c r="N99" s="395">
        <f t="shared" si="68"/>
        <v>0</v>
      </c>
      <c r="O99" s="396"/>
    </row>
  </sheetData>
  <sheetProtection formatCells="0" formatColumns="0" formatRows="0"/>
  <mergeCells count="722">
    <mergeCell ref="AL4:AL5"/>
    <mergeCell ref="AM4:AM5"/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5:AB45"/>
    <mergeCell ref="AC45:AD45"/>
    <mergeCell ref="AE45:AF45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3:AB43"/>
    <mergeCell ref="AC43:AD43"/>
    <mergeCell ref="AE43:AF43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C41:AD41"/>
    <mergeCell ref="AE41:AF41"/>
    <mergeCell ref="AG41:AH41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I41:J41"/>
    <mergeCell ref="K41:L41"/>
    <mergeCell ref="M41:N41"/>
    <mergeCell ref="O41:P41"/>
    <mergeCell ref="Q41:R41"/>
    <mergeCell ref="S41:T41"/>
    <mergeCell ref="U41:V41"/>
    <mergeCell ref="W41:X41"/>
    <mergeCell ref="AG40:AH40"/>
    <mergeCell ref="U40:V40"/>
    <mergeCell ref="W40:X40"/>
    <mergeCell ref="Y40:Z40"/>
    <mergeCell ref="AA40:AB40"/>
    <mergeCell ref="AC40:AD40"/>
    <mergeCell ref="AE40:AF40"/>
    <mergeCell ref="I39:J39"/>
    <mergeCell ref="K39:L39"/>
    <mergeCell ref="M39:N39"/>
    <mergeCell ref="O39:P39"/>
    <mergeCell ref="Q39:R39"/>
    <mergeCell ref="Y41:Z41"/>
    <mergeCell ref="AA39:AB39"/>
    <mergeCell ref="I40:J40"/>
    <mergeCell ref="K40:L40"/>
    <mergeCell ref="M40:N40"/>
    <mergeCell ref="O40:P40"/>
    <mergeCell ref="Q40:R40"/>
    <mergeCell ref="S40:T40"/>
    <mergeCell ref="AA41:AB41"/>
    <mergeCell ref="S39:T39"/>
    <mergeCell ref="U39:V39"/>
    <mergeCell ref="W39:X39"/>
    <mergeCell ref="Y39:Z39"/>
    <mergeCell ref="AC38:AD38"/>
    <mergeCell ref="AE38:AF38"/>
    <mergeCell ref="AC39:AD39"/>
    <mergeCell ref="AE39:AF39"/>
    <mergeCell ref="AG39:AH39"/>
    <mergeCell ref="I37:J37"/>
    <mergeCell ref="K37:L37"/>
    <mergeCell ref="M37:N37"/>
    <mergeCell ref="O37:P37"/>
    <mergeCell ref="Q37:R37"/>
    <mergeCell ref="S37:T37"/>
    <mergeCell ref="AE37:AF37"/>
    <mergeCell ref="AG37:AH37"/>
    <mergeCell ref="AG38:A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Y36:Z36"/>
    <mergeCell ref="AA36:AB36"/>
    <mergeCell ref="AC36:AD36"/>
    <mergeCell ref="U37:V37"/>
    <mergeCell ref="W37:X37"/>
    <mergeCell ref="Y37:Z37"/>
    <mergeCell ref="AA37:AB37"/>
    <mergeCell ref="AC37:AD37"/>
    <mergeCell ref="AA35:AM35"/>
    <mergeCell ref="AJ36:AJ37"/>
    <mergeCell ref="AK36:AK37"/>
    <mergeCell ref="AL36:AM37"/>
    <mergeCell ref="AE36:AF36"/>
    <mergeCell ref="AG36:AH36"/>
    <mergeCell ref="AI36:AI37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P32"/>
    <mergeCell ref="Q32:V32"/>
    <mergeCell ref="W32:AB32"/>
    <mergeCell ref="AC32:AD32"/>
    <mergeCell ref="AC30:AM30"/>
    <mergeCell ref="I31:J31"/>
    <mergeCell ref="K31:L31"/>
    <mergeCell ref="M31:N31"/>
    <mergeCell ref="I30:J30"/>
    <mergeCell ref="K30:L30"/>
    <mergeCell ref="M30:N30"/>
    <mergeCell ref="O30:T30"/>
    <mergeCell ref="U30:Z30"/>
    <mergeCell ref="AA30:AB30"/>
    <mergeCell ref="O31:P31"/>
    <mergeCell ref="Q31:V31"/>
    <mergeCell ref="W31:AB31"/>
    <mergeCell ref="AC31:AD31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E23:J23"/>
    <mergeCell ref="K23:AB23"/>
    <mergeCell ref="AC23:AM23"/>
    <mergeCell ref="I24:J24"/>
    <mergeCell ref="K24:L24"/>
    <mergeCell ref="M24:N24"/>
    <mergeCell ref="O24:T24"/>
    <mergeCell ref="U24:Z24"/>
    <mergeCell ref="AA24:AB24"/>
    <mergeCell ref="Y21:Z21"/>
    <mergeCell ref="AA21:AB21"/>
    <mergeCell ref="AC21:AD21"/>
    <mergeCell ref="AE21:AF21"/>
    <mergeCell ref="AG21:AH21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U20:V20"/>
    <mergeCell ref="W20:X20"/>
    <mergeCell ref="Y20:Z20"/>
    <mergeCell ref="AA20:AB20"/>
    <mergeCell ref="AC20:AD20"/>
    <mergeCell ref="AE20:AF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AE19:AF19"/>
    <mergeCell ref="AG19:AH19"/>
    <mergeCell ref="AG18:AH18"/>
    <mergeCell ref="I19:J19"/>
    <mergeCell ref="K19:L19"/>
    <mergeCell ref="M19:N19"/>
    <mergeCell ref="O19:P19"/>
    <mergeCell ref="Q19:R19"/>
    <mergeCell ref="S19:T19"/>
    <mergeCell ref="U19:V19"/>
    <mergeCell ref="W19:X19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Y17:Z17"/>
    <mergeCell ref="AA17:AB17"/>
    <mergeCell ref="AC17:AD17"/>
    <mergeCell ref="AE17:AF17"/>
    <mergeCell ref="AG17:AH17"/>
    <mergeCell ref="AG16:AH16"/>
    <mergeCell ref="I17:J17"/>
    <mergeCell ref="K17:L17"/>
    <mergeCell ref="M17:N17"/>
    <mergeCell ref="O17:P17"/>
    <mergeCell ref="Q17:R17"/>
    <mergeCell ref="S17:T17"/>
    <mergeCell ref="U17:V17"/>
    <mergeCell ref="W17:X17"/>
    <mergeCell ref="U16:V16"/>
    <mergeCell ref="W16:X16"/>
    <mergeCell ref="Y16:Z16"/>
    <mergeCell ref="AA16:AB16"/>
    <mergeCell ref="AC16:AD16"/>
    <mergeCell ref="AE16:AF16"/>
    <mergeCell ref="I16:J16"/>
    <mergeCell ref="K16:L16"/>
    <mergeCell ref="M16:N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G14:AH14"/>
    <mergeCell ref="I15:J15"/>
    <mergeCell ref="K15:L15"/>
    <mergeCell ref="M15:N15"/>
    <mergeCell ref="O15:P15"/>
    <mergeCell ref="Q15:R15"/>
    <mergeCell ref="S15:T15"/>
    <mergeCell ref="U15:V15"/>
    <mergeCell ref="W15:X15"/>
    <mergeCell ref="U14:V14"/>
    <mergeCell ref="W14:X14"/>
    <mergeCell ref="Y14:Z14"/>
    <mergeCell ref="AA14:AB14"/>
    <mergeCell ref="AC14:AD14"/>
    <mergeCell ref="AE14:AF14"/>
    <mergeCell ref="I14:J14"/>
    <mergeCell ref="K14:L14"/>
    <mergeCell ref="M14:N14"/>
    <mergeCell ref="O14:P14"/>
    <mergeCell ref="Q14:R14"/>
    <mergeCell ref="S14:T14"/>
    <mergeCell ref="Y13:Z13"/>
    <mergeCell ref="AA13:AB13"/>
    <mergeCell ref="AC13:AD13"/>
    <mergeCell ref="AE13:AF13"/>
    <mergeCell ref="AG13:AH13"/>
    <mergeCell ref="AG12:AH12"/>
    <mergeCell ref="I13:J13"/>
    <mergeCell ref="K13:L13"/>
    <mergeCell ref="M13:N13"/>
    <mergeCell ref="O13:P13"/>
    <mergeCell ref="Q13:R13"/>
    <mergeCell ref="S13:T13"/>
    <mergeCell ref="U13:V13"/>
    <mergeCell ref="W13:X13"/>
    <mergeCell ref="U12:V12"/>
    <mergeCell ref="W12:X12"/>
    <mergeCell ref="Y12:Z12"/>
    <mergeCell ref="AA12:AB12"/>
    <mergeCell ref="AC12:AD12"/>
    <mergeCell ref="AE12:AF12"/>
    <mergeCell ref="I12:J12"/>
    <mergeCell ref="K12:L12"/>
    <mergeCell ref="M12:N12"/>
    <mergeCell ref="O12:P12"/>
    <mergeCell ref="Q12:R12"/>
    <mergeCell ref="S12:T12"/>
    <mergeCell ref="Y11:Z11"/>
    <mergeCell ref="AA11:AB11"/>
    <mergeCell ref="AC11:AD11"/>
    <mergeCell ref="AE11:AF11"/>
    <mergeCell ref="AG11:AH11"/>
    <mergeCell ref="AG10:AH10"/>
    <mergeCell ref="I11:J11"/>
    <mergeCell ref="K11:L11"/>
    <mergeCell ref="M11:N11"/>
    <mergeCell ref="O11:P11"/>
    <mergeCell ref="Q11:R11"/>
    <mergeCell ref="S11:T11"/>
    <mergeCell ref="U11:V11"/>
    <mergeCell ref="W11:X11"/>
    <mergeCell ref="U10:V10"/>
    <mergeCell ref="W10:X10"/>
    <mergeCell ref="Y10:Z10"/>
    <mergeCell ref="AA10:AB10"/>
    <mergeCell ref="AC10:AD10"/>
    <mergeCell ref="AE10:AF10"/>
    <mergeCell ref="I10:J10"/>
    <mergeCell ref="K10:L10"/>
    <mergeCell ref="M10:N10"/>
    <mergeCell ref="O10:P10"/>
    <mergeCell ref="Q10:R10"/>
    <mergeCell ref="S10:T10"/>
    <mergeCell ref="Y9:Z9"/>
    <mergeCell ref="AA9:AB9"/>
    <mergeCell ref="AC9:AD9"/>
    <mergeCell ref="AE9:AF9"/>
    <mergeCell ref="AG9:AH9"/>
    <mergeCell ref="AG8:AH8"/>
    <mergeCell ref="I9:J9"/>
    <mergeCell ref="K9:L9"/>
    <mergeCell ref="M9:N9"/>
    <mergeCell ref="O9:P9"/>
    <mergeCell ref="Q9:R9"/>
    <mergeCell ref="S9:T9"/>
    <mergeCell ref="U9:V9"/>
    <mergeCell ref="W9:X9"/>
    <mergeCell ref="U8:V8"/>
    <mergeCell ref="W8:X8"/>
    <mergeCell ref="Y8:Z8"/>
    <mergeCell ref="AA8:AB8"/>
    <mergeCell ref="AC8:AD8"/>
    <mergeCell ref="AE8:AF8"/>
    <mergeCell ref="I8:J8"/>
    <mergeCell ref="K8:L8"/>
    <mergeCell ref="M8:N8"/>
    <mergeCell ref="O8:P8"/>
    <mergeCell ref="Q8:R8"/>
    <mergeCell ref="S8:T8"/>
    <mergeCell ref="Y7:Z7"/>
    <mergeCell ref="AA7:AB7"/>
    <mergeCell ref="AC7:AD7"/>
    <mergeCell ref="AE7:AF7"/>
    <mergeCell ref="AG7:AH7"/>
    <mergeCell ref="AG6:AH6"/>
    <mergeCell ref="I7:J7"/>
    <mergeCell ref="K7:L7"/>
    <mergeCell ref="M7:N7"/>
    <mergeCell ref="O7:P7"/>
    <mergeCell ref="Q7:R7"/>
    <mergeCell ref="S7:T7"/>
    <mergeCell ref="U7:V7"/>
    <mergeCell ref="W7:X7"/>
    <mergeCell ref="U6:V6"/>
    <mergeCell ref="W6:X6"/>
    <mergeCell ref="Y6:Z6"/>
    <mergeCell ref="AA6:AB6"/>
    <mergeCell ref="AC6:AD6"/>
    <mergeCell ref="AE6:AF6"/>
    <mergeCell ref="I6:J6"/>
    <mergeCell ref="K6:L6"/>
    <mergeCell ref="M6:N6"/>
    <mergeCell ref="O6:P6"/>
    <mergeCell ref="Q6:R6"/>
    <mergeCell ref="S6:T6"/>
    <mergeCell ref="U5:V5"/>
    <mergeCell ref="W5:X5"/>
    <mergeCell ref="Y5:Z5"/>
    <mergeCell ref="AA5:AB5"/>
    <mergeCell ref="AC5:AD5"/>
    <mergeCell ref="I5:J5"/>
    <mergeCell ref="K5:L5"/>
    <mergeCell ref="M5:N5"/>
    <mergeCell ref="O5:P5"/>
    <mergeCell ref="Q5:R5"/>
    <mergeCell ref="S5:T5"/>
    <mergeCell ref="AG4:AH4"/>
    <mergeCell ref="AI4:AI5"/>
    <mergeCell ref="I4:J4"/>
    <mergeCell ref="K4:L4"/>
    <mergeCell ref="M4:N4"/>
    <mergeCell ref="O4:P4"/>
    <mergeCell ref="Q4:R4"/>
    <mergeCell ref="S4:T4"/>
    <mergeCell ref="AJ4:AJ5"/>
    <mergeCell ref="AK4:AK5"/>
    <mergeCell ref="AG5:AH5"/>
    <mergeCell ref="U4:V4"/>
    <mergeCell ref="W4:X4"/>
    <mergeCell ref="Y4:Z4"/>
    <mergeCell ref="AA4:AB4"/>
    <mergeCell ref="AC4:AD4"/>
    <mergeCell ref="AE4:AF4"/>
    <mergeCell ref="AE5:AF5"/>
    <mergeCell ref="E3:F3"/>
    <mergeCell ref="G3:H3"/>
    <mergeCell ref="I3:K3"/>
    <mergeCell ref="L3:N3"/>
    <mergeCell ref="O3:T3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6:F21">
    <cfRule type="duplicateValues" dxfId="53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ignoredErrors>
    <ignoredError sqref="AH21 AH6 AH7 AH8 AH9 AH10 AH11 AH12 AH13 AH14 AH15 AH16 AH17 AH18 AH19 AH20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E29B5-8F48-4B7D-92FD-CE04324F0FB1}">
  <sheetPr published="0"/>
  <dimension ref="A1:J94"/>
  <sheetViews>
    <sheetView zoomScale="89" zoomScaleNormal="100" workbookViewId="0">
      <pane ySplit="1" topLeftCell="A74" activePane="bottomLeft" state="frozen"/>
      <selection activeCell="O85" sqref="O85"/>
      <selection pane="bottomLeft" activeCell="A76" sqref="A76:XFD94"/>
    </sheetView>
  </sheetViews>
  <sheetFormatPr defaultColWidth="9.140625" defaultRowHeight="15" x14ac:dyDescent="0.25"/>
  <cols>
    <col min="1" max="1" width="7" style="145" customWidth="1"/>
    <col min="2" max="2" width="14" style="8" customWidth="1"/>
    <col min="3" max="3" width="16.5703125" style="166" bestFit="1" customWidth="1"/>
    <col min="4" max="4" width="17.28515625" style="166" bestFit="1" customWidth="1"/>
    <col min="5" max="5" width="22" style="166" customWidth="1"/>
    <col min="6" max="6" width="27.28515625" style="166" bestFit="1" customWidth="1"/>
    <col min="7" max="7" width="8.42578125" style="7" customWidth="1"/>
    <col min="8" max="8" width="9.140625" style="174"/>
    <col min="9" max="16384" width="9.140625" style="166"/>
  </cols>
  <sheetData>
    <row r="1" spans="1:9" s="4" customFormat="1" x14ac:dyDescent="0.25">
      <c r="A1" s="220" t="s">
        <v>0</v>
      </c>
      <c r="B1" s="2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3" t="s">
        <v>4</v>
      </c>
      <c r="H1" s="173" t="s">
        <v>788</v>
      </c>
      <c r="I1" s="4" t="s">
        <v>461</v>
      </c>
    </row>
    <row r="2" spans="1:9" x14ac:dyDescent="0.25">
      <c r="A2" s="291" t="s">
        <v>789</v>
      </c>
      <c r="B2" s="193"/>
      <c r="C2" s="225" t="s">
        <v>7</v>
      </c>
    </row>
    <row r="3" spans="1:9" x14ac:dyDescent="0.25">
      <c r="A3" s="220">
        <v>62</v>
      </c>
      <c r="B3" s="170" t="s">
        <v>790</v>
      </c>
      <c r="C3" s="170" t="s">
        <v>791</v>
      </c>
      <c r="D3" s="170" t="s">
        <v>79</v>
      </c>
      <c r="E3" s="170" t="s">
        <v>792</v>
      </c>
      <c r="F3" s="170" t="s">
        <v>782</v>
      </c>
      <c r="G3" s="170" t="s">
        <v>793</v>
      </c>
      <c r="H3" s="170"/>
      <c r="I3" s="170" t="s">
        <v>83</v>
      </c>
    </row>
    <row r="4" spans="1:9" x14ac:dyDescent="0.25">
      <c r="A4" s="220">
        <v>64</v>
      </c>
      <c r="B4" s="170" t="s">
        <v>794</v>
      </c>
      <c r="C4" s="170" t="s">
        <v>795</v>
      </c>
      <c r="D4" s="170" t="s">
        <v>79</v>
      </c>
      <c r="E4" s="170" t="s">
        <v>792</v>
      </c>
      <c r="F4" s="170" t="s">
        <v>796</v>
      </c>
      <c r="G4" s="170" t="s">
        <v>783</v>
      </c>
      <c r="H4" s="170"/>
      <c r="I4" s="170" t="s">
        <v>83</v>
      </c>
    </row>
    <row r="5" spans="1:9" x14ac:dyDescent="0.25">
      <c r="A5" s="220">
        <v>65</v>
      </c>
      <c r="B5" s="170" t="s">
        <v>88</v>
      </c>
      <c r="C5" s="170" t="s">
        <v>797</v>
      </c>
      <c r="D5" s="170" t="s">
        <v>79</v>
      </c>
      <c r="E5" s="170" t="s">
        <v>798</v>
      </c>
      <c r="F5" s="170" t="s">
        <v>781</v>
      </c>
      <c r="G5" s="170" t="s">
        <v>799</v>
      </c>
      <c r="H5" s="170"/>
      <c r="I5" s="170" t="s">
        <v>83</v>
      </c>
    </row>
    <row r="6" spans="1:9" x14ac:dyDescent="0.25">
      <c r="A6" s="220">
        <v>66</v>
      </c>
      <c r="B6" s="170" t="s">
        <v>800</v>
      </c>
      <c r="C6" s="170" t="s">
        <v>801</v>
      </c>
      <c r="D6" s="170" t="s">
        <v>79</v>
      </c>
      <c r="E6" s="170" t="s">
        <v>802</v>
      </c>
      <c r="F6" s="170" t="s">
        <v>803</v>
      </c>
      <c r="G6" s="170" t="s">
        <v>804</v>
      </c>
      <c r="H6" s="170"/>
      <c r="I6" s="170" t="s">
        <v>83</v>
      </c>
    </row>
    <row r="7" spans="1:9" x14ac:dyDescent="0.25">
      <c r="A7" s="220">
        <v>70</v>
      </c>
      <c r="B7" s="170" t="s">
        <v>805</v>
      </c>
      <c r="C7" s="170" t="s">
        <v>806</v>
      </c>
      <c r="D7" s="170" t="s">
        <v>79</v>
      </c>
      <c r="E7" s="170" t="s">
        <v>179</v>
      </c>
      <c r="F7" s="170" t="s">
        <v>807</v>
      </c>
      <c r="G7" s="170" t="s">
        <v>808</v>
      </c>
      <c r="H7" s="170"/>
      <c r="I7" s="170" t="s">
        <v>83</v>
      </c>
    </row>
    <row r="8" spans="1:9" x14ac:dyDescent="0.25">
      <c r="A8" s="220">
        <v>63</v>
      </c>
      <c r="B8" s="170" t="s">
        <v>809</v>
      </c>
      <c r="C8" s="170" t="s">
        <v>810</v>
      </c>
      <c r="D8" s="170" t="s">
        <v>76</v>
      </c>
      <c r="E8" s="170" t="s">
        <v>785</v>
      </c>
      <c r="F8" s="170" t="s">
        <v>811</v>
      </c>
      <c r="G8" s="170" t="s">
        <v>812</v>
      </c>
      <c r="H8" s="170"/>
      <c r="I8" s="170" t="s">
        <v>83</v>
      </c>
    </row>
    <row r="9" spans="1:9" x14ac:dyDescent="0.25">
      <c r="A9" s="220">
        <v>67</v>
      </c>
      <c r="B9" s="170" t="s">
        <v>187</v>
      </c>
      <c r="C9" s="170" t="s">
        <v>813</v>
      </c>
      <c r="D9" s="170" t="s">
        <v>76</v>
      </c>
      <c r="E9" s="170" t="s">
        <v>814</v>
      </c>
      <c r="F9" s="170" t="s">
        <v>796</v>
      </c>
      <c r="G9" s="170" t="s">
        <v>815</v>
      </c>
      <c r="H9" s="170"/>
      <c r="I9" s="170" t="s">
        <v>83</v>
      </c>
    </row>
    <row r="10" spans="1:9" x14ac:dyDescent="0.25">
      <c r="A10" s="220">
        <v>68</v>
      </c>
      <c r="B10" s="170" t="s">
        <v>816</v>
      </c>
      <c r="C10" s="170" t="s">
        <v>817</v>
      </c>
      <c r="D10" s="170" t="s">
        <v>76</v>
      </c>
      <c r="E10" s="170" t="s">
        <v>818</v>
      </c>
      <c r="F10" s="170" t="s">
        <v>819</v>
      </c>
      <c r="G10" s="170" t="s">
        <v>820</v>
      </c>
      <c r="H10" s="170"/>
      <c r="I10" s="170" t="s">
        <v>83</v>
      </c>
    </row>
    <row r="11" spans="1:9" x14ac:dyDescent="0.25">
      <c r="A11" s="220">
        <v>69</v>
      </c>
      <c r="B11" s="170" t="s">
        <v>189</v>
      </c>
      <c r="C11" s="170" t="s">
        <v>821</v>
      </c>
      <c r="D11" s="170" t="s">
        <v>822</v>
      </c>
      <c r="E11" s="170" t="s">
        <v>512</v>
      </c>
      <c r="F11" s="170" t="s">
        <v>823</v>
      </c>
      <c r="G11" s="170" t="s">
        <v>824</v>
      </c>
      <c r="H11" s="170"/>
      <c r="I11" s="170" t="s">
        <v>83</v>
      </c>
    </row>
    <row r="12" spans="1:9" x14ac:dyDescent="0.25">
      <c r="A12" s="220">
        <v>71</v>
      </c>
      <c r="B12" s="171"/>
      <c r="C12" s="171"/>
      <c r="D12" s="170"/>
      <c r="E12" s="170"/>
      <c r="F12" s="170"/>
      <c r="G12" s="170"/>
      <c r="H12" s="170"/>
      <c r="I12" s="170" t="s">
        <v>83</v>
      </c>
    </row>
    <row r="13" spans="1:9" x14ac:dyDescent="0.25">
      <c r="A13" s="220"/>
      <c r="B13" s="227"/>
      <c r="C13" s="227"/>
      <c r="D13" s="227"/>
      <c r="E13" s="227"/>
      <c r="F13" s="227"/>
      <c r="G13" s="227"/>
      <c r="H13" s="228"/>
      <c r="I13" s="227"/>
    </row>
    <row r="14" spans="1:9" x14ac:dyDescent="0.25">
      <c r="A14" s="292" t="s">
        <v>825</v>
      </c>
      <c r="B14" s="229"/>
      <c r="C14" s="229"/>
      <c r="D14" s="170"/>
      <c r="E14" s="170"/>
      <c r="F14" s="170"/>
      <c r="G14" s="170"/>
      <c r="I14" s="170"/>
    </row>
    <row r="15" spans="1:9" x14ac:dyDescent="0.25">
      <c r="A15" s="220">
        <v>72</v>
      </c>
      <c r="B15" s="170" t="s">
        <v>826</v>
      </c>
      <c r="C15" s="170" t="s">
        <v>827</v>
      </c>
      <c r="D15" s="170" t="s">
        <v>79</v>
      </c>
      <c r="E15" s="170" t="s">
        <v>828</v>
      </c>
      <c r="F15" s="170" t="s">
        <v>829</v>
      </c>
      <c r="G15" s="170" t="s">
        <v>406</v>
      </c>
      <c r="H15" s="170"/>
      <c r="I15" s="170" t="s">
        <v>77</v>
      </c>
    </row>
    <row r="16" spans="1:9" x14ac:dyDescent="0.25">
      <c r="A16" s="220">
        <v>73</v>
      </c>
      <c r="B16" s="170" t="s">
        <v>830</v>
      </c>
      <c r="C16" s="170" t="s">
        <v>831</v>
      </c>
      <c r="D16" s="170" t="s">
        <v>79</v>
      </c>
      <c r="E16" s="170" t="s">
        <v>832</v>
      </c>
      <c r="F16" s="170" t="s">
        <v>833</v>
      </c>
      <c r="G16" s="170" t="s">
        <v>834</v>
      </c>
      <c r="H16" s="170"/>
      <c r="I16" s="170" t="s">
        <v>77</v>
      </c>
    </row>
    <row r="17" spans="1:9" x14ac:dyDescent="0.25">
      <c r="A17" s="220">
        <v>75</v>
      </c>
      <c r="B17" s="170" t="s">
        <v>835</v>
      </c>
      <c r="C17" s="170" t="s">
        <v>836</v>
      </c>
      <c r="D17" s="170" t="s">
        <v>79</v>
      </c>
      <c r="E17" s="170" t="s">
        <v>837</v>
      </c>
      <c r="F17" s="170" t="s">
        <v>838</v>
      </c>
      <c r="G17" s="170" t="s">
        <v>839</v>
      </c>
      <c r="H17" s="170"/>
      <c r="I17" s="170" t="s">
        <v>77</v>
      </c>
    </row>
    <row r="18" spans="1:9" x14ac:dyDescent="0.25">
      <c r="A18" s="220">
        <v>74</v>
      </c>
      <c r="B18" s="170" t="s">
        <v>840</v>
      </c>
      <c r="C18" s="170" t="s">
        <v>841</v>
      </c>
      <c r="D18" s="170" t="s">
        <v>80</v>
      </c>
      <c r="E18" s="170" t="s">
        <v>549</v>
      </c>
      <c r="F18" s="170" t="s">
        <v>842</v>
      </c>
      <c r="G18" s="170" t="s">
        <v>843</v>
      </c>
      <c r="H18" s="170" t="s">
        <v>844</v>
      </c>
      <c r="I18" s="170" t="s">
        <v>77</v>
      </c>
    </row>
    <row r="19" spans="1:9" x14ac:dyDescent="0.25">
      <c r="A19" s="220">
        <v>77</v>
      </c>
      <c r="B19" s="170" t="s">
        <v>493</v>
      </c>
      <c r="C19" s="170" t="s">
        <v>845</v>
      </c>
      <c r="D19" s="170" t="s">
        <v>822</v>
      </c>
      <c r="E19" s="170" t="s">
        <v>846</v>
      </c>
      <c r="F19" s="170" t="s">
        <v>847</v>
      </c>
      <c r="G19" s="170" t="s">
        <v>848</v>
      </c>
      <c r="H19" s="170"/>
      <c r="I19" s="170" t="s">
        <v>77</v>
      </c>
    </row>
    <row r="20" spans="1:9" x14ac:dyDescent="0.25">
      <c r="A20" s="220">
        <v>76</v>
      </c>
      <c r="B20" s="170" t="s">
        <v>849</v>
      </c>
      <c r="C20" s="170" t="s">
        <v>850</v>
      </c>
      <c r="D20" s="170" t="s">
        <v>79</v>
      </c>
      <c r="E20" s="170" t="s">
        <v>851</v>
      </c>
      <c r="F20" s="170" t="s">
        <v>852</v>
      </c>
      <c r="G20" s="170" t="s">
        <v>853</v>
      </c>
      <c r="H20" s="170"/>
      <c r="I20" s="170" t="s">
        <v>77</v>
      </c>
    </row>
    <row r="21" spans="1:9" x14ac:dyDescent="0.25">
      <c r="A21" s="293"/>
      <c r="B21" s="229"/>
      <c r="C21" s="229"/>
      <c r="D21" s="170"/>
      <c r="E21" s="170"/>
      <c r="F21" s="170"/>
      <c r="G21" s="170"/>
      <c r="I21" s="170"/>
    </row>
    <row r="22" spans="1:9" x14ac:dyDescent="0.25">
      <c r="A22" s="492" t="s">
        <v>854</v>
      </c>
      <c r="B22" s="493"/>
      <c r="C22" s="493"/>
      <c r="E22" s="230" t="s">
        <v>855</v>
      </c>
    </row>
    <row r="23" spans="1:9" x14ac:dyDescent="0.25">
      <c r="A23" s="145">
        <v>86</v>
      </c>
      <c r="B23" s="231" t="s">
        <v>856</v>
      </c>
      <c r="C23" s="170" t="s">
        <v>857</v>
      </c>
      <c r="D23" s="170" t="s">
        <v>79</v>
      </c>
      <c r="E23" s="170" t="s">
        <v>858</v>
      </c>
      <c r="F23" s="170" t="s">
        <v>782</v>
      </c>
      <c r="G23" s="7">
        <v>40.229999999999997</v>
      </c>
      <c r="H23" s="7"/>
      <c r="I23" s="170" t="s">
        <v>83</v>
      </c>
    </row>
    <row r="24" spans="1:9" x14ac:dyDescent="0.25">
      <c r="A24" s="145">
        <v>80</v>
      </c>
      <c r="B24" s="170" t="s">
        <v>88</v>
      </c>
      <c r="C24" s="170" t="s">
        <v>797</v>
      </c>
      <c r="D24" s="170" t="s">
        <v>79</v>
      </c>
      <c r="E24" s="170" t="s">
        <v>798</v>
      </c>
      <c r="F24" s="170" t="s">
        <v>781</v>
      </c>
      <c r="G24" s="170" t="s">
        <v>859</v>
      </c>
      <c r="H24" s="170"/>
      <c r="I24" s="170" t="s">
        <v>83</v>
      </c>
    </row>
    <row r="25" spans="1:9" ht="14.25" customHeight="1" x14ac:dyDescent="0.25">
      <c r="A25" s="145">
        <v>82</v>
      </c>
      <c r="B25" s="170"/>
      <c r="C25" s="170"/>
      <c r="D25" s="170"/>
      <c r="E25" s="170"/>
      <c r="F25" s="170"/>
      <c r="G25" s="170"/>
      <c r="H25" s="170"/>
      <c r="I25" s="170"/>
    </row>
    <row r="26" spans="1:9" x14ac:dyDescent="0.25">
      <c r="A26" s="145">
        <v>85</v>
      </c>
      <c r="B26" s="170" t="s">
        <v>860</v>
      </c>
      <c r="C26" s="170" t="s">
        <v>861</v>
      </c>
      <c r="D26" s="170" t="s">
        <v>79</v>
      </c>
      <c r="E26" s="170" t="s">
        <v>862</v>
      </c>
      <c r="F26" s="170" t="s">
        <v>153</v>
      </c>
      <c r="G26" s="170" t="s">
        <v>863</v>
      </c>
      <c r="H26" s="170"/>
      <c r="I26" s="170" t="s">
        <v>83</v>
      </c>
    </row>
    <row r="27" spans="1:9" x14ac:dyDescent="0.25">
      <c r="A27" s="145">
        <v>87</v>
      </c>
      <c r="B27" s="170" t="s">
        <v>864</v>
      </c>
      <c r="C27" s="170" t="s">
        <v>865</v>
      </c>
      <c r="D27" s="170" t="s">
        <v>79</v>
      </c>
      <c r="E27" s="170" t="s">
        <v>105</v>
      </c>
      <c r="F27" s="170" t="s">
        <v>866</v>
      </c>
      <c r="G27" s="170" t="s">
        <v>867</v>
      </c>
      <c r="H27" s="170"/>
      <c r="I27" s="170" t="s">
        <v>83</v>
      </c>
    </row>
    <row r="28" spans="1:9" x14ac:dyDescent="0.25">
      <c r="A28" s="145">
        <v>88</v>
      </c>
      <c r="B28" s="170" t="s">
        <v>91</v>
      </c>
      <c r="C28" s="170" t="s">
        <v>868</v>
      </c>
      <c r="D28" s="170" t="s">
        <v>79</v>
      </c>
      <c r="E28" s="170" t="s">
        <v>467</v>
      </c>
      <c r="F28" s="170" t="s">
        <v>869</v>
      </c>
      <c r="G28" s="170" t="s">
        <v>870</v>
      </c>
      <c r="H28" s="170"/>
      <c r="I28" s="170" t="s">
        <v>83</v>
      </c>
    </row>
    <row r="29" spans="1:9" x14ac:dyDescent="0.25">
      <c r="A29" s="145">
        <v>90</v>
      </c>
      <c r="B29" s="170" t="s">
        <v>871</v>
      </c>
      <c r="C29" s="170" t="s">
        <v>872</v>
      </c>
      <c r="D29" s="170" t="s">
        <v>79</v>
      </c>
      <c r="E29" s="170" t="s">
        <v>188</v>
      </c>
      <c r="F29" s="170" t="s">
        <v>873</v>
      </c>
      <c r="G29" s="170" t="s">
        <v>874</v>
      </c>
      <c r="H29" s="170"/>
      <c r="I29" s="170" t="s">
        <v>83</v>
      </c>
    </row>
    <row r="30" spans="1:9" x14ac:dyDescent="0.25">
      <c r="A30" s="145">
        <v>91</v>
      </c>
      <c r="B30" s="170" t="s">
        <v>875</v>
      </c>
      <c r="C30" s="170" t="s">
        <v>876</v>
      </c>
      <c r="D30" s="170" t="s">
        <v>79</v>
      </c>
      <c r="E30" s="170" t="s">
        <v>121</v>
      </c>
      <c r="F30" s="170" t="s">
        <v>781</v>
      </c>
      <c r="G30" s="170" t="s">
        <v>877</v>
      </c>
      <c r="H30" s="170"/>
      <c r="I30" s="170" t="s">
        <v>83</v>
      </c>
    </row>
    <row r="31" spans="1:9" x14ac:dyDescent="0.25">
      <c r="A31" s="145">
        <v>78</v>
      </c>
      <c r="B31" s="170" t="s">
        <v>878</v>
      </c>
      <c r="C31" s="170" t="s">
        <v>879</v>
      </c>
      <c r="D31" s="170" t="s">
        <v>87</v>
      </c>
      <c r="E31" s="170" t="s">
        <v>880</v>
      </c>
      <c r="F31" s="170" t="s">
        <v>881</v>
      </c>
      <c r="G31" s="170" t="s">
        <v>882</v>
      </c>
      <c r="H31" s="170"/>
      <c r="I31" s="170" t="s">
        <v>83</v>
      </c>
    </row>
    <row r="32" spans="1:9" x14ac:dyDescent="0.25">
      <c r="A32" s="145">
        <v>79</v>
      </c>
      <c r="B32" s="170" t="s">
        <v>682</v>
      </c>
      <c r="C32" s="170" t="s">
        <v>883</v>
      </c>
      <c r="D32" s="170" t="s">
        <v>76</v>
      </c>
      <c r="E32" s="170" t="s">
        <v>495</v>
      </c>
      <c r="F32" s="170" t="s">
        <v>869</v>
      </c>
      <c r="G32" s="170" t="s">
        <v>884</v>
      </c>
      <c r="H32" s="170"/>
      <c r="I32" s="170" t="s">
        <v>83</v>
      </c>
    </row>
    <row r="33" spans="1:9" x14ac:dyDescent="0.25">
      <c r="A33" s="145">
        <v>81</v>
      </c>
      <c r="B33" s="170" t="s">
        <v>885</v>
      </c>
      <c r="C33" s="170" t="s">
        <v>886</v>
      </c>
      <c r="D33" s="170" t="s">
        <v>76</v>
      </c>
      <c r="E33" s="170" t="s">
        <v>887</v>
      </c>
      <c r="F33" s="170" t="s">
        <v>888</v>
      </c>
      <c r="G33" s="170" t="s">
        <v>889</v>
      </c>
      <c r="H33" s="170"/>
      <c r="I33" s="170" t="s">
        <v>83</v>
      </c>
    </row>
    <row r="34" spans="1:9" x14ac:dyDescent="0.25">
      <c r="A34" s="145">
        <v>83</v>
      </c>
      <c r="B34" s="170" t="s">
        <v>890</v>
      </c>
      <c r="C34" s="170" t="s">
        <v>891</v>
      </c>
      <c r="D34" s="170" t="s">
        <v>76</v>
      </c>
      <c r="E34" s="170" t="s">
        <v>569</v>
      </c>
      <c r="F34" s="170" t="s">
        <v>892</v>
      </c>
      <c r="G34" s="170" t="s">
        <v>893</v>
      </c>
      <c r="H34" s="170"/>
      <c r="I34" s="170" t="s">
        <v>83</v>
      </c>
    </row>
    <row r="35" spans="1:9" x14ac:dyDescent="0.25">
      <c r="A35" s="145">
        <v>84</v>
      </c>
      <c r="B35" s="170" t="s">
        <v>894</v>
      </c>
      <c r="C35" s="170" t="s">
        <v>895</v>
      </c>
      <c r="D35" s="170" t="s">
        <v>76</v>
      </c>
      <c r="E35" s="170" t="s">
        <v>818</v>
      </c>
      <c r="F35" s="170" t="s">
        <v>896</v>
      </c>
      <c r="G35" s="170" t="s">
        <v>897</v>
      </c>
      <c r="H35" s="170"/>
      <c r="I35" s="170" t="s">
        <v>83</v>
      </c>
    </row>
    <row r="36" spans="1:9" x14ac:dyDescent="0.25">
      <c r="A36" s="145">
        <v>89</v>
      </c>
      <c r="B36" s="170"/>
      <c r="C36" s="170"/>
      <c r="D36" s="170"/>
      <c r="E36" s="170"/>
      <c r="F36" s="170"/>
      <c r="G36" s="170"/>
      <c r="H36" s="170"/>
      <c r="I36" s="170"/>
    </row>
    <row r="37" spans="1:9" x14ac:dyDescent="0.25">
      <c r="A37" s="492" t="s">
        <v>898</v>
      </c>
      <c r="B37" s="492"/>
      <c r="C37" s="492"/>
      <c r="E37" s="230" t="s">
        <v>855</v>
      </c>
    </row>
    <row r="38" spans="1:9" x14ac:dyDescent="0.25">
      <c r="A38" s="145">
        <v>93</v>
      </c>
      <c r="B38" s="170" t="s">
        <v>311</v>
      </c>
      <c r="C38" s="170" t="s">
        <v>191</v>
      </c>
      <c r="D38" s="170" t="s">
        <v>79</v>
      </c>
      <c r="E38" s="170" t="s">
        <v>312</v>
      </c>
      <c r="F38" s="170" t="s">
        <v>313</v>
      </c>
      <c r="G38" s="170" t="s">
        <v>899</v>
      </c>
      <c r="H38" s="170"/>
      <c r="I38" s="170" t="s">
        <v>77</v>
      </c>
    </row>
    <row r="39" spans="1:9" x14ac:dyDescent="0.25">
      <c r="A39" s="145">
        <v>95</v>
      </c>
      <c r="B39" s="170" t="s">
        <v>900</v>
      </c>
      <c r="C39" s="170" t="s">
        <v>901</v>
      </c>
      <c r="D39" s="170" t="s">
        <v>79</v>
      </c>
      <c r="E39" s="170" t="s">
        <v>902</v>
      </c>
      <c r="F39" s="170" t="s">
        <v>784</v>
      </c>
      <c r="G39" s="170" t="s">
        <v>903</v>
      </c>
      <c r="H39" s="170"/>
      <c r="I39" s="170" t="s">
        <v>77</v>
      </c>
    </row>
    <row r="40" spans="1:9" x14ac:dyDescent="0.25">
      <c r="A40" s="145">
        <v>96</v>
      </c>
      <c r="B40" s="170" t="s">
        <v>904</v>
      </c>
      <c r="C40" s="170" t="s">
        <v>849</v>
      </c>
      <c r="D40" s="170" t="s">
        <v>79</v>
      </c>
      <c r="E40" s="170" t="s">
        <v>905</v>
      </c>
      <c r="F40" s="170" t="s">
        <v>906</v>
      </c>
      <c r="G40" s="170" t="s">
        <v>907</v>
      </c>
      <c r="H40" s="170"/>
      <c r="I40" s="170" t="s">
        <v>77</v>
      </c>
    </row>
    <row r="41" spans="1:9" x14ac:dyDescent="0.25">
      <c r="A41" s="145">
        <v>97</v>
      </c>
      <c r="B41" s="170" t="s">
        <v>908</v>
      </c>
      <c r="C41" s="170" t="s">
        <v>909</v>
      </c>
      <c r="D41" s="170" t="s">
        <v>79</v>
      </c>
      <c r="E41" s="170" t="s">
        <v>402</v>
      </c>
      <c r="F41" s="170" t="s">
        <v>910</v>
      </c>
      <c r="G41" s="170" t="s">
        <v>911</v>
      </c>
      <c r="H41" s="170"/>
      <c r="I41" s="170" t="s">
        <v>77</v>
      </c>
    </row>
    <row r="42" spans="1:9" x14ac:dyDescent="0.25">
      <c r="A42" s="145">
        <v>99</v>
      </c>
      <c r="B42" s="170" t="s">
        <v>124</v>
      </c>
      <c r="C42" s="170" t="s">
        <v>912</v>
      </c>
      <c r="D42" s="170" t="s">
        <v>79</v>
      </c>
      <c r="E42" s="170" t="s">
        <v>161</v>
      </c>
      <c r="F42" s="170" t="s">
        <v>913</v>
      </c>
      <c r="G42" s="170" t="s">
        <v>914</v>
      </c>
      <c r="H42" s="170"/>
      <c r="I42" s="170" t="s">
        <v>77</v>
      </c>
    </row>
    <row r="43" spans="1:9" x14ac:dyDescent="0.25">
      <c r="A43" s="145">
        <v>101</v>
      </c>
      <c r="B43" s="170" t="s">
        <v>481</v>
      </c>
      <c r="C43" s="170" t="s">
        <v>915</v>
      </c>
      <c r="D43" s="170" t="s">
        <v>79</v>
      </c>
      <c r="E43" s="170" t="s">
        <v>569</v>
      </c>
      <c r="F43" s="170" t="s">
        <v>782</v>
      </c>
      <c r="G43" s="170" t="s">
        <v>916</v>
      </c>
      <c r="H43" s="170"/>
      <c r="I43" s="170" t="s">
        <v>77</v>
      </c>
    </row>
    <row r="44" spans="1:9" x14ac:dyDescent="0.25">
      <c r="A44" s="145">
        <v>105</v>
      </c>
      <c r="B44" s="170" t="s">
        <v>917</v>
      </c>
      <c r="C44" s="170" t="s">
        <v>918</v>
      </c>
      <c r="D44" s="170" t="s">
        <v>79</v>
      </c>
      <c r="E44" s="170" t="s">
        <v>919</v>
      </c>
      <c r="F44" s="170" t="s">
        <v>920</v>
      </c>
      <c r="G44" s="170" t="s">
        <v>921</v>
      </c>
      <c r="H44" s="170"/>
      <c r="I44" s="170" t="s">
        <v>77</v>
      </c>
    </row>
    <row r="45" spans="1:9" x14ac:dyDescent="0.25">
      <c r="A45" s="145">
        <v>103</v>
      </c>
      <c r="B45" s="170"/>
      <c r="C45" s="170"/>
      <c r="D45" s="170"/>
      <c r="E45" s="170"/>
      <c r="F45" s="170"/>
      <c r="G45" s="170"/>
      <c r="H45" s="170"/>
      <c r="I45" s="170"/>
    </row>
    <row r="46" spans="1:9" x14ac:dyDescent="0.25">
      <c r="A46" s="145">
        <v>92</v>
      </c>
      <c r="B46" s="170" t="s">
        <v>840</v>
      </c>
      <c r="C46" s="170" t="s">
        <v>841</v>
      </c>
      <c r="D46" s="170" t="s">
        <v>80</v>
      </c>
      <c r="E46" s="170" t="s">
        <v>549</v>
      </c>
      <c r="F46" s="170" t="s">
        <v>842</v>
      </c>
      <c r="G46" s="170" t="s">
        <v>922</v>
      </c>
      <c r="H46" s="170" t="s">
        <v>923</v>
      </c>
      <c r="I46" s="170" t="s">
        <v>77</v>
      </c>
    </row>
    <row r="47" spans="1:9" x14ac:dyDescent="0.25">
      <c r="A47" s="145">
        <v>102</v>
      </c>
      <c r="B47" s="170" t="s">
        <v>132</v>
      </c>
      <c r="C47" s="170" t="s">
        <v>924</v>
      </c>
      <c r="D47" s="170" t="s">
        <v>76</v>
      </c>
      <c r="E47" s="170" t="s">
        <v>925</v>
      </c>
      <c r="F47" s="170" t="s">
        <v>926</v>
      </c>
      <c r="G47" s="170" t="s">
        <v>927</v>
      </c>
      <c r="H47" s="170"/>
      <c r="I47" s="170" t="s">
        <v>77</v>
      </c>
    </row>
    <row r="48" spans="1:9" x14ac:dyDescent="0.25">
      <c r="A48" s="145">
        <v>100</v>
      </c>
      <c r="B48" s="170" t="s">
        <v>638</v>
      </c>
      <c r="C48" s="170" t="s">
        <v>928</v>
      </c>
      <c r="D48" s="170" t="s">
        <v>929</v>
      </c>
      <c r="E48" s="170" t="s">
        <v>512</v>
      </c>
      <c r="F48" s="170" t="s">
        <v>930</v>
      </c>
      <c r="G48" s="170" t="s">
        <v>931</v>
      </c>
      <c r="H48" s="170"/>
      <c r="I48" s="170" t="s">
        <v>77</v>
      </c>
    </row>
    <row r="49" spans="1:9" x14ac:dyDescent="0.25">
      <c r="A49" s="145">
        <v>94</v>
      </c>
      <c r="B49" s="170"/>
      <c r="C49" s="170"/>
      <c r="D49" s="170"/>
      <c r="E49" s="170"/>
      <c r="F49" s="170"/>
      <c r="G49" s="170"/>
      <c r="H49" s="170"/>
      <c r="I49" s="170" t="s">
        <v>77</v>
      </c>
    </row>
    <row r="50" spans="1:9" x14ac:dyDescent="0.25">
      <c r="A50" s="145">
        <v>98</v>
      </c>
      <c r="B50" s="170"/>
      <c r="C50" s="170"/>
      <c r="D50" s="170"/>
      <c r="E50" s="170"/>
      <c r="F50" s="170"/>
      <c r="G50" s="170"/>
      <c r="H50" s="170"/>
      <c r="I50" s="170" t="s">
        <v>77</v>
      </c>
    </row>
    <row r="51" spans="1:9" x14ac:dyDescent="0.25">
      <c r="A51" s="492" t="s">
        <v>932</v>
      </c>
      <c r="B51" s="492"/>
      <c r="C51" s="492"/>
      <c r="E51" s="230" t="s">
        <v>933</v>
      </c>
      <c r="G51" s="166"/>
    </row>
    <row r="52" spans="1:9" x14ac:dyDescent="0.25">
      <c r="A52" s="145">
        <v>110</v>
      </c>
      <c r="B52" s="170" t="s">
        <v>934</v>
      </c>
      <c r="C52" s="170" t="s">
        <v>935</v>
      </c>
      <c r="D52" s="170" t="s">
        <v>79</v>
      </c>
      <c r="E52" s="170" t="s">
        <v>391</v>
      </c>
      <c r="F52" s="170" t="s">
        <v>936</v>
      </c>
      <c r="G52" s="170" t="s">
        <v>937</v>
      </c>
      <c r="H52" s="170"/>
      <c r="I52" s="170" t="s">
        <v>83</v>
      </c>
    </row>
    <row r="53" spans="1:9" x14ac:dyDescent="0.25">
      <c r="A53" s="145">
        <v>111</v>
      </c>
      <c r="B53" s="170" t="s">
        <v>938</v>
      </c>
      <c r="C53" s="170" t="s">
        <v>939</v>
      </c>
      <c r="D53" s="170" t="s">
        <v>79</v>
      </c>
      <c r="E53" s="170" t="s">
        <v>940</v>
      </c>
      <c r="F53" s="170" t="s">
        <v>941</v>
      </c>
      <c r="G53" s="170" t="s">
        <v>942</v>
      </c>
      <c r="H53" s="170"/>
      <c r="I53" s="170" t="s">
        <v>83</v>
      </c>
    </row>
    <row r="54" spans="1:9" x14ac:dyDescent="0.25">
      <c r="A54" s="145">
        <v>106</v>
      </c>
      <c r="B54" s="170" t="s">
        <v>88</v>
      </c>
      <c r="C54" s="170" t="s">
        <v>943</v>
      </c>
      <c r="D54" s="170" t="s">
        <v>79</v>
      </c>
      <c r="E54" s="170" t="s">
        <v>90</v>
      </c>
      <c r="F54" s="170" t="s">
        <v>888</v>
      </c>
      <c r="G54" s="170" t="s">
        <v>944</v>
      </c>
      <c r="H54" s="170"/>
      <c r="I54" s="170" t="s">
        <v>83</v>
      </c>
    </row>
    <row r="55" spans="1:9" x14ac:dyDescent="0.25">
      <c r="A55" s="145">
        <v>109</v>
      </c>
      <c r="B55" s="170" t="s">
        <v>934</v>
      </c>
      <c r="C55" s="170" t="s">
        <v>945</v>
      </c>
      <c r="D55" s="170" t="s">
        <v>79</v>
      </c>
      <c r="E55" s="170" t="s">
        <v>946</v>
      </c>
      <c r="F55" s="170" t="s">
        <v>947</v>
      </c>
      <c r="G55" s="170" t="s">
        <v>948</v>
      </c>
      <c r="H55" s="170"/>
      <c r="I55" s="170" t="s">
        <v>83</v>
      </c>
    </row>
    <row r="56" spans="1:9" x14ac:dyDescent="0.25">
      <c r="A56" s="145">
        <v>108</v>
      </c>
      <c r="B56" s="170" t="s">
        <v>949</v>
      </c>
      <c r="C56" s="170" t="s">
        <v>950</v>
      </c>
      <c r="D56" s="170" t="s">
        <v>79</v>
      </c>
      <c r="E56" s="170" t="s">
        <v>476</v>
      </c>
      <c r="F56" s="170" t="s">
        <v>947</v>
      </c>
      <c r="G56" s="170" t="s">
        <v>951</v>
      </c>
      <c r="H56" s="170"/>
      <c r="I56" s="170" t="s">
        <v>83</v>
      </c>
    </row>
    <row r="57" spans="1:9" x14ac:dyDescent="0.25">
      <c r="A57" s="145">
        <v>114</v>
      </c>
      <c r="B57" s="170" t="s">
        <v>682</v>
      </c>
      <c r="C57" s="170" t="s">
        <v>952</v>
      </c>
      <c r="D57" s="170" t="s">
        <v>79</v>
      </c>
      <c r="E57" s="170" t="s">
        <v>179</v>
      </c>
      <c r="F57" s="170" t="s">
        <v>953</v>
      </c>
      <c r="G57" s="170" t="s">
        <v>954</v>
      </c>
      <c r="H57" s="170"/>
      <c r="I57" s="170" t="s">
        <v>83</v>
      </c>
    </row>
    <row r="58" spans="1:9" x14ac:dyDescent="0.25">
      <c r="A58" s="145">
        <v>107</v>
      </c>
      <c r="B58" s="170" t="s">
        <v>955</v>
      </c>
      <c r="C58" s="170" t="s">
        <v>956</v>
      </c>
      <c r="D58" s="170" t="s">
        <v>76</v>
      </c>
      <c r="E58" s="170" t="s">
        <v>376</v>
      </c>
      <c r="F58" s="170" t="s">
        <v>957</v>
      </c>
      <c r="G58" s="170" t="s">
        <v>958</v>
      </c>
      <c r="H58" s="170"/>
      <c r="I58" s="170" t="s">
        <v>83</v>
      </c>
    </row>
    <row r="59" spans="1:9" x14ac:dyDescent="0.25">
      <c r="A59" s="145">
        <v>113</v>
      </c>
      <c r="B59" s="170" t="s">
        <v>683</v>
      </c>
      <c r="C59" s="170" t="s">
        <v>959</v>
      </c>
      <c r="D59" s="170" t="s">
        <v>76</v>
      </c>
      <c r="E59" s="170" t="s">
        <v>960</v>
      </c>
      <c r="F59" s="170"/>
      <c r="G59" s="170" t="s">
        <v>961</v>
      </c>
      <c r="H59" s="170"/>
      <c r="I59" s="170" t="s">
        <v>83</v>
      </c>
    </row>
    <row r="60" spans="1:9" x14ac:dyDescent="0.25">
      <c r="A60" s="145">
        <v>112</v>
      </c>
      <c r="B60" s="170"/>
      <c r="C60" s="170"/>
      <c r="D60" s="170"/>
      <c r="E60" s="170"/>
      <c r="F60" s="170"/>
      <c r="G60" s="170"/>
      <c r="H60" s="170"/>
      <c r="I60" s="170"/>
    </row>
    <row r="61" spans="1:9" x14ac:dyDescent="0.25">
      <c r="A61" s="492" t="s">
        <v>962</v>
      </c>
      <c r="B61" s="492"/>
      <c r="C61" s="492"/>
      <c r="E61" s="230" t="s">
        <v>933</v>
      </c>
      <c r="F61" s="170"/>
      <c r="G61" s="170"/>
      <c r="I61" s="170"/>
    </row>
    <row r="62" spans="1:9" x14ac:dyDescent="0.25">
      <c r="B62" s="170"/>
      <c r="C62" s="170"/>
      <c r="D62" s="170"/>
      <c r="E62" s="170"/>
      <c r="F62" s="170"/>
      <c r="G62" s="170"/>
      <c r="I62" s="170"/>
    </row>
    <row r="63" spans="1:9" x14ac:dyDescent="0.25">
      <c r="A63" s="145">
        <v>116</v>
      </c>
      <c r="B63" s="170" t="s">
        <v>132</v>
      </c>
      <c r="C63" s="170" t="s">
        <v>963</v>
      </c>
      <c r="D63" s="170" t="s">
        <v>79</v>
      </c>
      <c r="E63" s="170" t="s">
        <v>964</v>
      </c>
      <c r="F63" s="170" t="s">
        <v>965</v>
      </c>
      <c r="G63" s="170" t="s">
        <v>966</v>
      </c>
      <c r="H63" s="170"/>
      <c r="I63" s="170" t="s">
        <v>77</v>
      </c>
    </row>
    <row r="64" spans="1:9" x14ac:dyDescent="0.25">
      <c r="A64" s="145">
        <v>117</v>
      </c>
      <c r="B64" s="170" t="s">
        <v>967</v>
      </c>
      <c r="C64" s="170" t="s">
        <v>968</v>
      </c>
      <c r="D64" s="170" t="s">
        <v>79</v>
      </c>
      <c r="E64" s="170" t="s">
        <v>969</v>
      </c>
      <c r="F64" s="170" t="s">
        <v>970</v>
      </c>
      <c r="G64" s="170" t="s">
        <v>971</v>
      </c>
      <c r="H64" s="170"/>
      <c r="I64" s="170" t="s">
        <v>77</v>
      </c>
    </row>
    <row r="65" spans="1:10" x14ac:dyDescent="0.25">
      <c r="A65" s="145">
        <v>119</v>
      </c>
      <c r="B65" s="170" t="s">
        <v>481</v>
      </c>
      <c r="C65" s="170" t="s">
        <v>972</v>
      </c>
      <c r="D65" s="170" t="s">
        <v>79</v>
      </c>
      <c r="E65" s="170" t="s">
        <v>179</v>
      </c>
      <c r="F65" s="170" t="s">
        <v>947</v>
      </c>
      <c r="G65" s="170" t="s">
        <v>973</v>
      </c>
      <c r="H65" s="170"/>
      <c r="I65" s="170" t="s">
        <v>77</v>
      </c>
    </row>
    <row r="66" spans="1:10" x14ac:dyDescent="0.25">
      <c r="A66" s="145">
        <v>120</v>
      </c>
      <c r="B66" s="170"/>
      <c r="C66" s="170"/>
      <c r="D66" s="170"/>
      <c r="E66" s="170"/>
      <c r="F66" s="170"/>
      <c r="G66" s="170"/>
      <c r="H66" s="170"/>
      <c r="I66" s="170"/>
    </row>
    <row r="67" spans="1:10" x14ac:dyDescent="0.25">
      <c r="A67" s="145">
        <v>115</v>
      </c>
      <c r="B67" s="170" t="s">
        <v>974</v>
      </c>
      <c r="C67" s="170" t="s">
        <v>975</v>
      </c>
      <c r="D67" s="170" t="s">
        <v>76</v>
      </c>
      <c r="E67" s="170" t="s">
        <v>976</v>
      </c>
      <c r="F67" s="170" t="s">
        <v>977</v>
      </c>
      <c r="G67" s="170" t="s">
        <v>978</v>
      </c>
      <c r="H67" s="170"/>
      <c r="I67" s="170" t="s">
        <v>77</v>
      </c>
    </row>
    <row r="68" spans="1:10" x14ac:dyDescent="0.25">
      <c r="A68" s="145">
        <v>121</v>
      </c>
      <c r="B68" s="170" t="s">
        <v>117</v>
      </c>
      <c r="C68" s="170" t="s">
        <v>979</v>
      </c>
      <c r="D68" s="170" t="s">
        <v>929</v>
      </c>
      <c r="E68" s="170" t="s">
        <v>980</v>
      </c>
      <c r="F68" s="170" t="s">
        <v>981</v>
      </c>
      <c r="G68" s="170" t="s">
        <v>982</v>
      </c>
      <c r="H68" s="170"/>
      <c r="I68" s="170" t="s">
        <v>77</v>
      </c>
    </row>
    <row r="69" spans="1:10" x14ac:dyDescent="0.25">
      <c r="A69" s="145">
        <v>118</v>
      </c>
      <c r="B69" s="170"/>
      <c r="C69" s="170"/>
      <c r="D69" s="170"/>
      <c r="E69" s="170"/>
      <c r="F69" s="170"/>
      <c r="G69" s="170"/>
      <c r="H69" s="170"/>
      <c r="I69" s="170"/>
    </row>
    <row r="70" spans="1:10" x14ac:dyDescent="0.25">
      <c r="B70" s="170"/>
      <c r="C70" s="170"/>
      <c r="D70" s="170"/>
      <c r="E70" s="170"/>
      <c r="F70" s="170"/>
      <c r="G70" s="170"/>
      <c r="H70" s="170"/>
      <c r="I70" s="170"/>
    </row>
    <row r="71" spans="1:10" x14ac:dyDescent="0.25">
      <c r="B71" s="170"/>
      <c r="C71" s="170"/>
      <c r="D71" s="170"/>
      <c r="E71" s="170"/>
      <c r="F71" s="170"/>
      <c r="G71" s="170"/>
      <c r="H71" s="170"/>
      <c r="I71" s="170"/>
    </row>
    <row r="72" spans="1:10" x14ac:dyDescent="0.25">
      <c r="B72" s="170"/>
      <c r="C72" s="170"/>
      <c r="D72" s="170"/>
      <c r="E72" s="170"/>
      <c r="F72" s="170"/>
      <c r="G72" s="170"/>
      <c r="H72" s="170"/>
      <c r="I72" s="170"/>
    </row>
    <row r="73" spans="1:10" x14ac:dyDescent="0.25">
      <c r="B73" s="170"/>
      <c r="C73" s="170"/>
      <c r="D73" s="170"/>
      <c r="E73" s="170"/>
      <c r="F73" s="170"/>
      <c r="G73" s="170"/>
      <c r="H73" s="170"/>
      <c r="I73" s="170"/>
    </row>
    <row r="74" spans="1:10" x14ac:dyDescent="0.25">
      <c r="B74" s="166"/>
    </row>
    <row r="75" spans="1:10" x14ac:dyDescent="0.25">
      <c r="B75" s="166"/>
    </row>
    <row r="76" spans="1:10" x14ac:dyDescent="0.25">
      <c r="A76" s="147"/>
      <c r="B76" s="190"/>
      <c r="C76" s="211"/>
      <c r="D76" s="11"/>
      <c r="E76" s="8"/>
      <c r="G76" s="166"/>
      <c r="H76" s="166"/>
      <c r="J76" s="7"/>
    </row>
    <row r="77" spans="1:10" x14ac:dyDescent="0.25">
      <c r="A77" s="147"/>
      <c r="B77" s="190"/>
      <c r="C77" s="211"/>
      <c r="D77" s="11"/>
      <c r="E77" s="171"/>
      <c r="F77" s="171"/>
      <c r="G77" s="170"/>
      <c r="H77" s="170"/>
      <c r="I77" s="170"/>
      <c r="J77" s="170"/>
    </row>
    <row r="78" spans="1:10" x14ac:dyDescent="0.25">
      <c r="A78" s="147"/>
      <c r="B78" s="190"/>
      <c r="C78" s="211"/>
      <c r="D78" s="11"/>
      <c r="E78" s="171"/>
      <c r="F78" s="171"/>
      <c r="G78" s="170"/>
      <c r="H78" s="170"/>
      <c r="I78" s="170"/>
      <c r="J78" s="170"/>
    </row>
    <row r="79" spans="1:10" x14ac:dyDescent="0.25">
      <c r="A79" s="147"/>
      <c r="B79" s="190"/>
      <c r="C79" s="211"/>
      <c r="D79" s="11"/>
      <c r="E79" s="171"/>
      <c r="F79" s="171"/>
      <c r="G79" s="170"/>
      <c r="H79" s="170"/>
      <c r="I79" s="170"/>
      <c r="J79" s="170"/>
    </row>
    <row r="80" spans="1:10" x14ac:dyDescent="0.25">
      <c r="A80" s="147"/>
      <c r="B80" s="190"/>
      <c r="C80" s="211"/>
      <c r="D80" s="11"/>
      <c r="E80" s="171"/>
      <c r="F80" s="171"/>
      <c r="G80" s="170"/>
      <c r="H80" s="170"/>
      <c r="I80" s="170"/>
      <c r="J80" s="170"/>
    </row>
    <row r="81" spans="1:10" x14ac:dyDescent="0.25">
      <c r="A81" s="147"/>
      <c r="B81" s="190"/>
      <c r="C81" s="211"/>
      <c r="D81" s="11"/>
      <c r="E81" s="171"/>
      <c r="F81" s="171"/>
      <c r="G81" s="170"/>
      <c r="H81" s="170"/>
      <c r="I81" s="170"/>
      <c r="J81" s="170"/>
    </row>
    <row r="82" spans="1:10" x14ac:dyDescent="0.25">
      <c r="A82" s="147"/>
      <c r="B82" s="190"/>
      <c r="C82" s="211"/>
      <c r="D82" s="11"/>
      <c r="E82" s="171"/>
      <c r="F82" s="171"/>
      <c r="G82" s="170"/>
      <c r="H82" s="170"/>
      <c r="I82" s="170"/>
      <c r="J82" s="170"/>
    </row>
    <row r="83" spans="1:10" x14ac:dyDescent="0.25">
      <c r="A83" s="147"/>
      <c r="B83" s="190"/>
      <c r="C83" s="211"/>
      <c r="D83" s="11"/>
      <c r="E83" s="171"/>
      <c r="F83" s="171"/>
      <c r="G83" s="171"/>
      <c r="H83" s="170"/>
      <c r="I83" s="170"/>
      <c r="J83" s="170"/>
    </row>
    <row r="84" spans="1:10" x14ac:dyDescent="0.25">
      <c r="A84" s="147"/>
      <c r="B84" s="190"/>
      <c r="C84" s="211"/>
      <c r="D84" s="11"/>
      <c r="E84" s="171"/>
      <c r="F84" s="171"/>
      <c r="G84" s="170"/>
      <c r="H84" s="170"/>
      <c r="I84" s="170"/>
      <c r="J84" s="170"/>
    </row>
    <row r="85" spans="1:10" x14ac:dyDescent="0.25">
      <c r="A85" s="147"/>
      <c r="B85" s="190"/>
      <c r="C85" s="211"/>
      <c r="D85" s="11"/>
      <c r="E85" s="171"/>
      <c r="F85" s="171"/>
      <c r="G85" s="170"/>
      <c r="H85" s="170"/>
      <c r="I85" s="170"/>
      <c r="J85" s="170"/>
    </row>
    <row r="86" spans="1:10" x14ac:dyDescent="0.25">
      <c r="A86" s="147"/>
      <c r="B86" s="190"/>
      <c r="C86" s="211"/>
      <c r="D86" s="11"/>
      <c r="E86" s="170"/>
      <c r="F86" s="170"/>
      <c r="G86" s="170"/>
      <c r="H86" s="170"/>
      <c r="I86" s="170"/>
      <c r="J86" s="170"/>
    </row>
    <row r="87" spans="1:10" x14ac:dyDescent="0.25">
      <c r="A87" s="147"/>
      <c r="B87" s="190"/>
      <c r="C87" s="211"/>
      <c r="D87" s="11"/>
      <c r="E87" s="171"/>
      <c r="F87" s="171"/>
      <c r="G87" s="170"/>
      <c r="H87" s="170"/>
      <c r="I87" s="170"/>
      <c r="J87" s="170"/>
    </row>
    <row r="88" spans="1:10" x14ac:dyDescent="0.25">
      <c r="A88" s="147"/>
      <c r="B88" s="190"/>
      <c r="C88" s="211"/>
      <c r="D88" s="11"/>
      <c r="E88" s="171"/>
      <c r="F88" s="171"/>
      <c r="G88" s="170"/>
      <c r="H88" s="170"/>
      <c r="I88" s="170"/>
      <c r="J88" s="170"/>
    </row>
    <row r="89" spans="1:10" x14ac:dyDescent="0.25">
      <c r="A89" s="147"/>
      <c r="B89" s="190"/>
      <c r="C89" s="211"/>
      <c r="D89" s="11"/>
      <c r="E89" s="170"/>
      <c r="F89" s="170"/>
      <c r="G89" s="170"/>
      <c r="H89" s="170"/>
      <c r="I89" s="170"/>
      <c r="J89" s="170"/>
    </row>
    <row r="90" spans="1:10" x14ac:dyDescent="0.25">
      <c r="A90" s="147"/>
      <c r="B90" s="190"/>
      <c r="C90" s="211"/>
      <c r="D90" s="11"/>
      <c r="E90" s="170"/>
      <c r="F90" s="170"/>
      <c r="G90" s="170"/>
      <c r="H90" s="170"/>
      <c r="I90" s="170"/>
      <c r="J90" s="170"/>
    </row>
    <row r="91" spans="1:10" x14ac:dyDescent="0.25">
      <c r="A91" s="147"/>
      <c r="B91" s="190"/>
      <c r="C91" s="211"/>
      <c r="D91" s="11"/>
      <c r="E91" s="170"/>
      <c r="F91" s="170"/>
      <c r="G91" s="170"/>
      <c r="H91" s="170"/>
      <c r="I91" s="170"/>
      <c r="J91" s="170"/>
    </row>
    <row r="92" spans="1:10" x14ac:dyDescent="0.25">
      <c r="A92" s="147"/>
      <c r="B92" s="190"/>
      <c r="C92" s="211"/>
      <c r="D92" s="11"/>
      <c r="E92" s="170"/>
      <c r="F92" s="170"/>
      <c r="G92" s="170"/>
      <c r="H92" s="170"/>
      <c r="I92" s="170"/>
      <c r="J92" s="170"/>
    </row>
    <row r="93" spans="1:10" x14ac:dyDescent="0.25">
      <c r="A93" s="147"/>
      <c r="B93" s="190"/>
      <c r="C93" s="211"/>
      <c r="D93" s="11"/>
      <c r="E93" s="170"/>
      <c r="F93" s="170"/>
      <c r="G93" s="170"/>
      <c r="H93" s="170"/>
      <c r="I93" s="170"/>
      <c r="J93" s="170"/>
    </row>
    <row r="94" spans="1:10" x14ac:dyDescent="0.25">
      <c r="A94" s="147"/>
      <c r="B94" s="190"/>
      <c r="C94" s="211"/>
      <c r="D94" s="11"/>
      <c r="E94" s="171"/>
      <c r="F94" s="171"/>
      <c r="G94" s="170"/>
      <c r="H94" s="170"/>
      <c r="I94" s="170"/>
      <c r="J94" s="170"/>
    </row>
  </sheetData>
  <autoFilter ref="D1:D76" xr:uid="{00000000-0009-0000-0000-000000000000}"/>
  <mergeCells count="4">
    <mergeCell ref="A22:C22"/>
    <mergeCell ref="A37:C37"/>
    <mergeCell ref="A51:C51"/>
    <mergeCell ref="A61:C61"/>
  </mergeCells>
  <pageMargins left="0.7" right="0.7" top="0.75" bottom="0.75" header="0.3" footer="0.3"/>
  <pageSetup paperSize="9" orientation="portrait" r:id="rId1"/>
  <rowBreaks count="2" manualBreakCount="2">
    <brk id="2" max="16383" man="1"/>
    <brk id="22" max="16383" man="1"/>
  </rowBreaks>
  <colBreaks count="1" manualBreakCount="1">
    <brk id="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2EB0-50CC-4A65-BC66-BA92B2FCDA2B}">
  <sheetPr>
    <tabColor rgb="FF002060"/>
    <pageSetUpPr fitToPage="1"/>
  </sheetPr>
  <dimension ref="A1:AM99"/>
  <sheetViews>
    <sheetView showZeros="0" view="pageBreakPreview" topLeftCell="E1" zoomScaleNormal="90" zoomScaleSheetLayoutView="100" workbookViewId="0">
      <pane ySplit="1" topLeftCell="A14" activePane="bottomLeft" state="frozenSplit"/>
      <selection activeCell="O85" sqref="O85"/>
      <selection pane="bottomLeft" activeCell="Z14" sqref="Z14"/>
    </sheetView>
  </sheetViews>
  <sheetFormatPr defaultColWidth="9.140625" defaultRowHeight="15" x14ac:dyDescent="0.3"/>
  <cols>
    <col min="1" max="2" width="3.7109375" style="243" hidden="1" customWidth="1"/>
    <col min="3" max="4" width="3.7109375" style="238" hidden="1" customWidth="1"/>
    <col min="5" max="6" width="4.7109375" style="243" customWidth="1"/>
    <col min="7" max="7" width="16.7109375" style="243" customWidth="1"/>
    <col min="8" max="8" width="16.85546875" style="243" customWidth="1"/>
    <col min="9" max="25" width="4.7109375" style="243" customWidth="1"/>
    <col min="26" max="26" width="5.42578125" style="243" customWidth="1"/>
    <col min="27" max="27" width="5.28515625" style="251" customWidth="1"/>
    <col min="28" max="28" width="4.7109375" style="251" customWidth="1"/>
    <col min="29" max="29" width="4.7109375" style="264" customWidth="1"/>
    <col min="30" max="30" width="5.28515625" style="243" customWidth="1"/>
    <col min="31" max="31" width="4.7109375" style="243" customWidth="1"/>
    <col min="32" max="16384" width="9.140625" style="243"/>
  </cols>
  <sheetData>
    <row r="1" spans="1:39" ht="21" x14ac:dyDescent="0.35">
      <c r="A1" s="236" t="s">
        <v>11</v>
      </c>
      <c r="B1" s="236"/>
      <c r="C1" s="237"/>
      <c r="E1" s="239" t="s">
        <v>1001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545" t="s">
        <v>13</v>
      </c>
      <c r="U1" s="545"/>
      <c r="V1" s="561"/>
      <c r="W1" s="562"/>
      <c r="X1" s="563"/>
      <c r="Y1" s="545" t="s">
        <v>14</v>
      </c>
      <c r="Z1" s="545"/>
      <c r="AA1" s="561"/>
      <c r="AB1" s="562"/>
      <c r="AC1" s="563"/>
      <c r="AD1" s="241"/>
      <c r="AE1" s="241"/>
      <c r="AF1" s="53"/>
      <c r="AG1" s="53"/>
      <c r="AH1" s="53"/>
      <c r="AI1" s="53"/>
      <c r="AJ1" s="241"/>
      <c r="AK1" s="241"/>
      <c r="AL1" s="241"/>
      <c r="AM1" s="242"/>
    </row>
    <row r="2" spans="1:39" s="244" customFormat="1" ht="15.75" customHeight="1" x14ac:dyDescent="0.35">
      <c r="C2" s="237"/>
      <c r="D2" s="245"/>
      <c r="E2" s="518" t="s">
        <v>15</v>
      </c>
      <c r="F2" s="519"/>
      <c r="G2" s="507" t="s">
        <v>260</v>
      </c>
      <c r="H2" s="520"/>
      <c r="I2" s="518" t="s">
        <v>16</v>
      </c>
      <c r="J2" s="521"/>
      <c r="K2" s="519"/>
      <c r="L2" s="544" t="s">
        <v>17</v>
      </c>
      <c r="M2" s="545"/>
      <c r="N2" s="564"/>
      <c r="O2" s="564"/>
      <c r="P2" s="565"/>
      <c r="Q2" s="530" t="s">
        <v>18</v>
      </c>
      <c r="R2" s="531"/>
      <c r="S2" s="532"/>
      <c r="T2" s="533">
        <v>43612</v>
      </c>
      <c r="U2" s="534"/>
      <c r="V2" s="566"/>
      <c r="W2" s="566"/>
      <c r="X2" s="566"/>
      <c r="Y2" s="534"/>
      <c r="Z2" s="534"/>
      <c r="AA2" s="566"/>
      <c r="AB2" s="566"/>
      <c r="AC2" s="567"/>
    </row>
    <row r="3" spans="1:39" s="244" customFormat="1" ht="15.75" customHeight="1" x14ac:dyDescent="0.35">
      <c r="C3" s="246"/>
      <c r="D3" s="245"/>
      <c r="E3" s="518" t="s">
        <v>19</v>
      </c>
      <c r="F3" s="519"/>
      <c r="G3" s="507" t="s">
        <v>983</v>
      </c>
      <c r="H3" s="520"/>
      <c r="I3" s="518" t="s">
        <v>20</v>
      </c>
      <c r="J3" s="521"/>
      <c r="K3" s="519"/>
      <c r="L3" s="552">
        <v>11</v>
      </c>
      <c r="M3" s="553"/>
      <c r="N3" s="518" t="s">
        <v>21</v>
      </c>
      <c r="O3" s="521"/>
      <c r="P3" s="519"/>
      <c r="Q3" s="558" t="str">
        <f>VLOOKUP($A1,[3]Timetable!$A:$E,5,FALSE)</f>
        <v>68.83m – Britney Henry (USA) 15/08/10</v>
      </c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60"/>
    </row>
    <row r="4" spans="1:39" s="22" customFormat="1" ht="32.1" customHeight="1" x14ac:dyDescent="0.25">
      <c r="C4" s="17"/>
      <c r="D4" s="17"/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513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512" t="s">
        <v>35</v>
      </c>
      <c r="AA4" s="556" t="s">
        <v>36</v>
      </c>
      <c r="AB4" s="556" t="s">
        <v>37</v>
      </c>
      <c r="AC4" s="554" t="s">
        <v>54</v>
      </c>
    </row>
    <row r="5" spans="1:39" ht="15.75" x14ac:dyDescent="0.35">
      <c r="C5" s="246" t="s">
        <v>38</v>
      </c>
      <c r="D5" s="246" t="s">
        <v>39</v>
      </c>
      <c r="E5" s="248"/>
      <c r="F5" s="248"/>
      <c r="G5" s="249"/>
      <c r="H5" s="250"/>
      <c r="I5" s="496" t="s">
        <v>40</v>
      </c>
      <c r="J5" s="510"/>
      <c r="K5" s="510" t="s">
        <v>40</v>
      </c>
      <c r="L5" s="510"/>
      <c r="M5" s="510" t="s">
        <v>40</v>
      </c>
      <c r="N5" s="510"/>
      <c r="O5" s="510" t="s">
        <v>40</v>
      </c>
      <c r="P5" s="510"/>
      <c r="Q5" s="516"/>
      <c r="R5" s="510" t="s">
        <v>40</v>
      </c>
      <c r="S5" s="510"/>
      <c r="T5" s="510" t="s">
        <v>40</v>
      </c>
      <c r="U5" s="510"/>
      <c r="V5" s="510" t="s">
        <v>40</v>
      </c>
      <c r="W5" s="510"/>
      <c r="X5" s="510" t="s">
        <v>40</v>
      </c>
      <c r="Y5" s="494"/>
      <c r="Z5" s="513"/>
      <c r="AA5" s="557"/>
      <c r="AB5" s="557"/>
      <c r="AC5" s="555"/>
    </row>
    <row r="6" spans="1:39" ht="15.95" customHeight="1" x14ac:dyDescent="0.35">
      <c r="A6" s="251"/>
      <c r="B6" s="251"/>
      <c r="C6" s="246"/>
      <c r="D6" s="246"/>
      <c r="E6" s="252">
        <v>1</v>
      </c>
      <c r="F6" s="172">
        <v>110</v>
      </c>
      <c r="G6" s="253" t="str">
        <f t="shared" ref="G6:G21" si="0">IFERROR(VLOOKUP($F6,hammer,2,FALSE)&amp;" "&amp;UPPER(VLOOKUP($F6,hammer,3,FALSE)),"")</f>
        <v>Katie HEAD</v>
      </c>
      <c r="H6" s="254" t="str">
        <f t="shared" ref="H6:H21" si="1">IFERROR(VLOOKUP($F6,hammer,5,FALSE),"")</f>
        <v>Newham &amp; Essex Beagles</v>
      </c>
      <c r="I6" s="550">
        <v>56.06</v>
      </c>
      <c r="J6" s="551"/>
      <c r="K6" s="550">
        <v>54.7</v>
      </c>
      <c r="L6" s="551"/>
      <c r="M6" s="550">
        <v>56.23</v>
      </c>
      <c r="N6" s="551"/>
      <c r="O6" s="552">
        <f>IF(AND(I6="X",K6="X",M6="X"),0,LARGE(I6:N6,1))</f>
        <v>56.23</v>
      </c>
      <c r="P6" s="553"/>
      <c r="Q6" s="255">
        <f>J68</f>
        <v>5</v>
      </c>
      <c r="R6" s="550">
        <v>57.05</v>
      </c>
      <c r="S6" s="551"/>
      <c r="T6" s="550">
        <v>57.47</v>
      </c>
      <c r="U6" s="551"/>
      <c r="V6" s="550" t="s">
        <v>1005</v>
      </c>
      <c r="W6" s="551"/>
      <c r="X6" s="552">
        <f>IF(AND(R6="X",T6="X",V6="X"),O6,IF(O6&gt;LARGE(R6:W6,1),O6,LARGE(R6:W6,1)))</f>
        <v>57.47</v>
      </c>
      <c r="Y6" s="553"/>
      <c r="Z6" s="255">
        <v>3</v>
      </c>
      <c r="AA6" s="256" t="str">
        <f t="shared" ref="AA6:AA21" si="2">IFERROR(VLOOKUP($F6,hammer,4,FALSE),"")</f>
        <v>Senior</v>
      </c>
      <c r="AB6" s="256">
        <f t="shared" ref="AB6:AB21" si="3">IFERROR(VLOOKUP($F6,hammer,8,FALSE),"")</f>
        <v>0</v>
      </c>
      <c r="AC6" s="257" t="str">
        <f t="shared" ref="AC6:AC21" si="4">IFERROR(VLOOKUP($F6,hammer,7,FALSE),"")</f>
        <v>59.63</v>
      </c>
      <c r="AD6" s="258"/>
    </row>
    <row r="7" spans="1:39" ht="15.95" customHeight="1" x14ac:dyDescent="0.35">
      <c r="A7" s="251"/>
      <c r="B7" s="251"/>
      <c r="C7" s="246"/>
      <c r="D7" s="246"/>
      <c r="E7" s="256">
        <v>2</v>
      </c>
      <c r="F7" s="172">
        <v>111</v>
      </c>
      <c r="G7" s="253" t="str">
        <f t="shared" si="0"/>
        <v>Lucy MARSHALL</v>
      </c>
      <c r="H7" s="253" t="str">
        <f t="shared" si="1"/>
        <v>WG &amp; E L</v>
      </c>
      <c r="I7" s="550">
        <v>55.28</v>
      </c>
      <c r="J7" s="551"/>
      <c r="K7" s="550">
        <v>56.79</v>
      </c>
      <c r="L7" s="551"/>
      <c r="M7" s="550">
        <v>54.3</v>
      </c>
      <c r="N7" s="551"/>
      <c r="O7" s="552">
        <f t="shared" ref="O7:O21" si="5">IF(AND(I7="X",K7="X",M7="X"),0,LARGE(I7:N7,1))</f>
        <v>56.79</v>
      </c>
      <c r="P7" s="553"/>
      <c r="Q7" s="255">
        <f t="shared" ref="Q7:Q21" si="6">J69</f>
        <v>3</v>
      </c>
      <c r="R7" s="550">
        <v>57.89</v>
      </c>
      <c r="S7" s="551"/>
      <c r="T7" s="550">
        <v>58.22</v>
      </c>
      <c r="U7" s="551"/>
      <c r="V7" s="550" t="s">
        <v>1005</v>
      </c>
      <c r="W7" s="551"/>
      <c r="X7" s="552">
        <f t="shared" ref="X7:X21" si="7">IF(AND(R7="X",T7="X",V7="X"),O7,IF(O7&gt;LARGE(R7:W7,1),O7,LARGE(R7:W7,1)))</f>
        <v>58.22</v>
      </c>
      <c r="Y7" s="553"/>
      <c r="Z7" s="255">
        <f t="shared" ref="Z7:Z21" si="8">L69</f>
        <v>2</v>
      </c>
      <c r="AA7" s="256" t="str">
        <f t="shared" si="2"/>
        <v>Senior</v>
      </c>
      <c r="AB7" s="256">
        <f t="shared" si="3"/>
        <v>0</v>
      </c>
      <c r="AC7" s="257" t="str">
        <f t="shared" si="4"/>
        <v>61.03</v>
      </c>
      <c r="AD7" s="259"/>
    </row>
    <row r="8" spans="1:39" ht="15.95" customHeight="1" x14ac:dyDescent="0.35">
      <c r="A8" s="251"/>
      <c r="B8" s="251"/>
      <c r="C8" s="246"/>
      <c r="D8" s="246"/>
      <c r="E8" s="256">
        <v>3</v>
      </c>
      <c r="F8" s="172">
        <v>106</v>
      </c>
      <c r="G8" s="253" t="str">
        <f t="shared" si="0"/>
        <v>Emma BEARDMORE</v>
      </c>
      <c r="H8" s="253" t="str">
        <f t="shared" si="1"/>
        <v>Harrow</v>
      </c>
      <c r="I8" s="550">
        <v>46.63</v>
      </c>
      <c r="J8" s="551"/>
      <c r="K8" s="550">
        <v>47.59</v>
      </c>
      <c r="L8" s="551"/>
      <c r="M8" s="550">
        <v>46.39</v>
      </c>
      <c r="N8" s="551"/>
      <c r="O8" s="552">
        <f t="shared" si="5"/>
        <v>47.59</v>
      </c>
      <c r="P8" s="553"/>
      <c r="Q8" s="255">
        <f t="shared" si="6"/>
        <v>8</v>
      </c>
      <c r="R8" s="550">
        <v>46.01</v>
      </c>
      <c r="S8" s="551"/>
      <c r="T8" s="550">
        <v>44.44</v>
      </c>
      <c r="U8" s="551"/>
      <c r="V8" s="550">
        <v>45.19</v>
      </c>
      <c r="W8" s="551"/>
      <c r="X8" s="552">
        <f t="shared" si="7"/>
        <v>47.59</v>
      </c>
      <c r="Y8" s="553"/>
      <c r="Z8" s="255">
        <v>6</v>
      </c>
      <c r="AA8" s="256" t="str">
        <f t="shared" si="2"/>
        <v>Senior</v>
      </c>
      <c r="AB8" s="256">
        <f t="shared" si="3"/>
        <v>0</v>
      </c>
      <c r="AC8" s="257" t="str">
        <f t="shared" si="4"/>
        <v>49.80</v>
      </c>
    </row>
    <row r="9" spans="1:39" ht="15.95" customHeight="1" x14ac:dyDescent="0.35">
      <c r="A9" s="251"/>
      <c r="B9" s="251"/>
      <c r="C9" s="246"/>
      <c r="D9" s="246"/>
      <c r="E9" s="256">
        <v>4</v>
      </c>
      <c r="F9" s="172">
        <v>109</v>
      </c>
      <c r="G9" s="253" t="str">
        <f t="shared" si="0"/>
        <v>Katie LAMBERT</v>
      </c>
      <c r="H9" s="260" t="str">
        <f t="shared" si="1"/>
        <v>Kidderminster &amp; Stourport</v>
      </c>
      <c r="I9" s="550">
        <v>49.29</v>
      </c>
      <c r="J9" s="551"/>
      <c r="K9" s="550">
        <v>52.25</v>
      </c>
      <c r="L9" s="551"/>
      <c r="M9" s="550" t="s">
        <v>1005</v>
      </c>
      <c r="N9" s="551"/>
      <c r="O9" s="552">
        <f t="shared" si="5"/>
        <v>52.25</v>
      </c>
      <c r="P9" s="553"/>
      <c r="Q9" s="255">
        <f t="shared" si="6"/>
        <v>6</v>
      </c>
      <c r="R9" s="550" t="s">
        <v>1005</v>
      </c>
      <c r="S9" s="551"/>
      <c r="T9" s="550" t="s">
        <v>1005</v>
      </c>
      <c r="U9" s="551"/>
      <c r="V9" s="550">
        <v>50.56</v>
      </c>
      <c r="W9" s="551"/>
      <c r="X9" s="552">
        <f t="shared" si="7"/>
        <v>52.25</v>
      </c>
      <c r="Y9" s="553"/>
      <c r="Z9" s="255">
        <v>5</v>
      </c>
      <c r="AA9" s="256" t="str">
        <f t="shared" si="2"/>
        <v>Senior</v>
      </c>
      <c r="AB9" s="256">
        <f t="shared" si="3"/>
        <v>0</v>
      </c>
      <c r="AC9" s="257" t="str">
        <f t="shared" si="4"/>
        <v>56.85</v>
      </c>
    </row>
    <row r="10" spans="1:39" ht="15.95" customHeight="1" x14ac:dyDescent="0.35">
      <c r="A10" s="251"/>
      <c r="B10" s="251"/>
      <c r="C10" s="246"/>
      <c r="D10" s="246"/>
      <c r="E10" s="256">
        <v>5</v>
      </c>
      <c r="F10" s="172">
        <v>108</v>
      </c>
      <c r="G10" s="253" t="str">
        <f t="shared" si="0"/>
        <v>Cathrine BEATTY</v>
      </c>
      <c r="H10" s="253" t="str">
        <f t="shared" si="1"/>
        <v>LSAC</v>
      </c>
      <c r="I10" s="550">
        <v>52.78</v>
      </c>
      <c r="J10" s="551"/>
      <c r="K10" s="550" t="s">
        <v>1005</v>
      </c>
      <c r="L10" s="551"/>
      <c r="M10" s="550">
        <v>56.56</v>
      </c>
      <c r="N10" s="551"/>
      <c r="O10" s="552">
        <f t="shared" si="5"/>
        <v>56.56</v>
      </c>
      <c r="P10" s="553"/>
      <c r="Q10" s="255">
        <f t="shared" si="6"/>
        <v>4</v>
      </c>
      <c r="R10" s="550">
        <v>54.47</v>
      </c>
      <c r="S10" s="551"/>
      <c r="T10" s="550">
        <v>55.86</v>
      </c>
      <c r="U10" s="551"/>
      <c r="V10" s="550" t="s">
        <v>1005</v>
      </c>
      <c r="W10" s="551"/>
      <c r="X10" s="552">
        <f t="shared" si="7"/>
        <v>56.56</v>
      </c>
      <c r="Y10" s="553"/>
      <c r="Z10" s="255">
        <v>4</v>
      </c>
      <c r="AA10" s="256" t="str">
        <f t="shared" si="2"/>
        <v>Senior</v>
      </c>
      <c r="AB10" s="256">
        <f t="shared" si="3"/>
        <v>0</v>
      </c>
      <c r="AC10" s="257" t="str">
        <f t="shared" si="4"/>
        <v>60.80</v>
      </c>
    </row>
    <row r="11" spans="1:39" ht="15.95" customHeight="1" x14ac:dyDescent="0.35">
      <c r="A11" s="251"/>
      <c r="B11" s="251"/>
      <c r="C11" s="246"/>
      <c r="D11" s="246"/>
      <c r="E11" s="256">
        <v>6</v>
      </c>
      <c r="F11" s="172">
        <v>114</v>
      </c>
      <c r="G11" s="253" t="str">
        <f t="shared" si="0"/>
        <v>Jessica MAYHO</v>
      </c>
      <c r="H11" s="253" t="str">
        <f t="shared" si="1"/>
        <v>Birchfield Harriers</v>
      </c>
      <c r="I11" s="550">
        <v>58.34</v>
      </c>
      <c r="J11" s="551"/>
      <c r="K11" s="550">
        <v>61.78</v>
      </c>
      <c r="L11" s="551"/>
      <c r="M11" s="550">
        <v>61.4</v>
      </c>
      <c r="N11" s="551"/>
      <c r="O11" s="552">
        <f t="shared" si="5"/>
        <v>61.78</v>
      </c>
      <c r="P11" s="553"/>
      <c r="Q11" s="255">
        <f t="shared" si="6"/>
        <v>1</v>
      </c>
      <c r="R11" s="550" t="s">
        <v>1005</v>
      </c>
      <c r="S11" s="551"/>
      <c r="T11" s="550">
        <v>61.58</v>
      </c>
      <c r="U11" s="551"/>
      <c r="V11" s="550">
        <v>58.76</v>
      </c>
      <c r="W11" s="551"/>
      <c r="X11" s="552">
        <f t="shared" si="7"/>
        <v>61.78</v>
      </c>
      <c r="Y11" s="553"/>
      <c r="Z11" s="255">
        <f t="shared" si="8"/>
        <v>1</v>
      </c>
      <c r="AA11" s="256" t="str">
        <f t="shared" si="2"/>
        <v>Senior</v>
      </c>
      <c r="AB11" s="256">
        <f t="shared" si="3"/>
        <v>0</v>
      </c>
      <c r="AC11" s="257" t="str">
        <f t="shared" si="4"/>
        <v>63.69</v>
      </c>
    </row>
    <row r="12" spans="1:39" ht="15.95" customHeight="1" x14ac:dyDescent="0.35">
      <c r="A12" s="251"/>
      <c r="B12" s="251"/>
      <c r="C12" s="246"/>
      <c r="D12" s="246"/>
      <c r="E12" s="256">
        <v>7</v>
      </c>
      <c r="F12" s="172">
        <v>112</v>
      </c>
      <c r="G12" s="253" t="str">
        <f t="shared" si="0"/>
        <v xml:space="preserve"> </v>
      </c>
      <c r="H12" s="253">
        <f t="shared" si="1"/>
        <v>0</v>
      </c>
      <c r="I12" s="550">
        <v>0</v>
      </c>
      <c r="J12" s="551"/>
      <c r="K12" s="550">
        <v>0</v>
      </c>
      <c r="L12" s="551"/>
      <c r="M12" s="550"/>
      <c r="N12" s="551"/>
      <c r="O12" s="552">
        <f t="shared" si="5"/>
        <v>0</v>
      </c>
      <c r="P12" s="553"/>
      <c r="Q12" s="255" t="str">
        <f t="shared" si="6"/>
        <v/>
      </c>
      <c r="R12" s="550">
        <v>0</v>
      </c>
      <c r="S12" s="551"/>
      <c r="T12" s="550">
        <v>0</v>
      </c>
      <c r="U12" s="551"/>
      <c r="V12" s="550">
        <v>0</v>
      </c>
      <c r="W12" s="551"/>
      <c r="X12" s="552">
        <f t="shared" si="7"/>
        <v>0</v>
      </c>
      <c r="Y12" s="553"/>
      <c r="Z12" s="255" t="str">
        <f t="shared" si="8"/>
        <v/>
      </c>
      <c r="AA12" s="256">
        <f t="shared" si="2"/>
        <v>0</v>
      </c>
      <c r="AB12" s="256">
        <f t="shared" si="3"/>
        <v>0</v>
      </c>
      <c r="AC12" s="257">
        <f t="shared" si="4"/>
        <v>0</v>
      </c>
    </row>
    <row r="13" spans="1:39" ht="15.95" customHeight="1" x14ac:dyDescent="0.35">
      <c r="A13" s="251"/>
      <c r="B13" s="251"/>
      <c r="C13" s="246"/>
      <c r="D13" s="246"/>
      <c r="E13" s="256">
        <v>8</v>
      </c>
      <c r="F13" s="172"/>
      <c r="G13" s="253" t="str">
        <f t="shared" si="0"/>
        <v/>
      </c>
      <c r="H13" s="253" t="str">
        <f t="shared" si="1"/>
        <v/>
      </c>
      <c r="I13" s="550">
        <v>0</v>
      </c>
      <c r="J13" s="551"/>
      <c r="K13" s="550">
        <v>0</v>
      </c>
      <c r="L13" s="551"/>
      <c r="M13" s="550"/>
      <c r="N13" s="551"/>
      <c r="O13" s="552">
        <f t="shared" si="5"/>
        <v>0</v>
      </c>
      <c r="P13" s="553"/>
      <c r="Q13" s="255" t="str">
        <f t="shared" si="6"/>
        <v/>
      </c>
      <c r="R13" s="550">
        <v>0</v>
      </c>
      <c r="S13" s="551"/>
      <c r="T13" s="550">
        <v>0</v>
      </c>
      <c r="U13" s="551"/>
      <c r="V13" s="550">
        <v>0</v>
      </c>
      <c r="W13" s="551"/>
      <c r="X13" s="552">
        <f t="shared" si="7"/>
        <v>0</v>
      </c>
      <c r="Y13" s="553"/>
      <c r="Z13" s="255" t="str">
        <f t="shared" si="8"/>
        <v/>
      </c>
      <c r="AA13" s="256" t="str">
        <f t="shared" si="2"/>
        <v/>
      </c>
      <c r="AB13" s="256" t="str">
        <f t="shared" si="3"/>
        <v/>
      </c>
      <c r="AC13" s="257" t="str">
        <f t="shared" si="4"/>
        <v/>
      </c>
    </row>
    <row r="14" spans="1:39" ht="15.95" customHeight="1" x14ac:dyDescent="0.35">
      <c r="A14" s="251"/>
      <c r="B14" s="251"/>
      <c r="C14" s="246"/>
      <c r="D14" s="246"/>
      <c r="E14" s="256">
        <v>9</v>
      </c>
      <c r="F14" s="172">
        <v>107</v>
      </c>
      <c r="G14" s="253" t="str">
        <f t="shared" si="0"/>
        <v>Zoe PRICE</v>
      </c>
      <c r="H14" s="253" t="str">
        <f t="shared" si="1"/>
        <v>Liverpool Harriers</v>
      </c>
      <c r="I14" s="550">
        <v>42.81</v>
      </c>
      <c r="J14" s="551"/>
      <c r="K14" s="550">
        <v>49.29</v>
      </c>
      <c r="L14" s="551"/>
      <c r="M14" s="550">
        <v>51.3</v>
      </c>
      <c r="N14" s="551"/>
      <c r="O14" s="552">
        <f t="shared" si="5"/>
        <v>51.3</v>
      </c>
      <c r="P14" s="553"/>
      <c r="Q14" s="255">
        <f t="shared" si="6"/>
        <v>7</v>
      </c>
      <c r="R14" s="550">
        <v>48.23</v>
      </c>
      <c r="S14" s="551"/>
      <c r="T14" s="550">
        <v>50.46</v>
      </c>
      <c r="U14" s="551"/>
      <c r="V14" s="550" t="s">
        <v>1005</v>
      </c>
      <c r="W14" s="551"/>
      <c r="X14" s="552">
        <f t="shared" si="7"/>
        <v>51.3</v>
      </c>
      <c r="Y14" s="553"/>
      <c r="Z14" s="255">
        <v>2</v>
      </c>
      <c r="AA14" s="256" t="str">
        <f t="shared" si="2"/>
        <v>U20</v>
      </c>
      <c r="AB14" s="256">
        <f t="shared" si="3"/>
        <v>0</v>
      </c>
      <c r="AC14" s="257" t="str">
        <f t="shared" si="4"/>
        <v>52.33</v>
      </c>
    </row>
    <row r="15" spans="1:39" ht="15.95" customHeight="1" x14ac:dyDescent="0.35">
      <c r="A15" s="251"/>
      <c r="B15" s="251"/>
      <c r="C15" s="246"/>
      <c r="D15" s="246"/>
      <c r="E15" s="256">
        <v>10</v>
      </c>
      <c r="F15" s="172">
        <v>113</v>
      </c>
      <c r="G15" s="253" t="str">
        <f t="shared" si="0"/>
        <v>Charlotte PAYNE</v>
      </c>
      <c r="H15" s="253" t="str">
        <f t="shared" si="1"/>
        <v>Newbury</v>
      </c>
      <c r="I15" s="550" t="s">
        <v>1005</v>
      </c>
      <c r="J15" s="551"/>
      <c r="K15" s="550" t="s">
        <v>1005</v>
      </c>
      <c r="L15" s="551"/>
      <c r="M15" s="550">
        <v>57.93</v>
      </c>
      <c r="N15" s="551"/>
      <c r="O15" s="552">
        <f t="shared" si="5"/>
        <v>57.93</v>
      </c>
      <c r="P15" s="553"/>
      <c r="Q15" s="255">
        <f t="shared" si="6"/>
        <v>2</v>
      </c>
      <c r="R15" s="550">
        <v>48.56</v>
      </c>
      <c r="S15" s="551"/>
      <c r="T15" s="550" t="s">
        <v>1005</v>
      </c>
      <c r="U15" s="551"/>
      <c r="V15" s="550">
        <v>54.44</v>
      </c>
      <c r="W15" s="551"/>
      <c r="X15" s="552">
        <f t="shared" si="7"/>
        <v>57.93</v>
      </c>
      <c r="Y15" s="553"/>
      <c r="Z15" s="255">
        <f t="shared" si="8"/>
        <v>3</v>
      </c>
      <c r="AA15" s="256" t="str">
        <f t="shared" si="2"/>
        <v>U20</v>
      </c>
      <c r="AB15" s="256">
        <f t="shared" si="3"/>
        <v>0</v>
      </c>
      <c r="AC15" s="257" t="str">
        <f t="shared" si="4"/>
        <v>59.97</v>
      </c>
    </row>
    <row r="16" spans="1:39" ht="15.95" customHeight="1" x14ac:dyDescent="0.35">
      <c r="A16" s="251"/>
      <c r="B16" s="251"/>
      <c r="C16" s="246"/>
      <c r="D16" s="246"/>
      <c r="E16" s="256">
        <v>11</v>
      </c>
      <c r="F16" s="172"/>
      <c r="G16" s="253" t="str">
        <f t="shared" si="0"/>
        <v/>
      </c>
      <c r="H16" s="253" t="str">
        <f t="shared" si="1"/>
        <v/>
      </c>
      <c r="I16" s="550">
        <v>0</v>
      </c>
      <c r="J16" s="551"/>
      <c r="K16" s="550">
        <v>0</v>
      </c>
      <c r="L16" s="551"/>
      <c r="M16" s="550"/>
      <c r="N16" s="551"/>
      <c r="O16" s="552">
        <f t="shared" si="5"/>
        <v>0</v>
      </c>
      <c r="P16" s="553"/>
      <c r="Q16" s="255" t="str">
        <f t="shared" si="6"/>
        <v/>
      </c>
      <c r="R16" s="550">
        <v>0</v>
      </c>
      <c r="S16" s="551"/>
      <c r="T16" s="550">
        <v>0</v>
      </c>
      <c r="U16" s="551"/>
      <c r="V16" s="550">
        <v>0</v>
      </c>
      <c r="W16" s="551"/>
      <c r="X16" s="552">
        <f t="shared" si="7"/>
        <v>0</v>
      </c>
      <c r="Y16" s="553"/>
      <c r="Z16" s="255" t="str">
        <f t="shared" si="8"/>
        <v/>
      </c>
      <c r="AA16" s="256" t="str">
        <f t="shared" si="2"/>
        <v/>
      </c>
      <c r="AB16" s="256" t="str">
        <f t="shared" si="3"/>
        <v/>
      </c>
      <c r="AC16" s="257" t="str">
        <f t="shared" si="4"/>
        <v/>
      </c>
    </row>
    <row r="17" spans="1:30" ht="15.95" customHeight="1" x14ac:dyDescent="0.35">
      <c r="A17" s="251"/>
      <c r="B17" s="251"/>
      <c r="C17" s="246"/>
      <c r="D17" s="246"/>
      <c r="E17" s="256">
        <v>12</v>
      </c>
      <c r="F17" s="172"/>
      <c r="G17" s="253" t="str">
        <f t="shared" si="0"/>
        <v/>
      </c>
      <c r="H17" s="253" t="str">
        <f t="shared" si="1"/>
        <v/>
      </c>
      <c r="I17" s="550">
        <v>0</v>
      </c>
      <c r="J17" s="551"/>
      <c r="K17" s="550">
        <v>0</v>
      </c>
      <c r="L17" s="551"/>
      <c r="M17" s="550"/>
      <c r="N17" s="551"/>
      <c r="O17" s="552">
        <f t="shared" si="5"/>
        <v>0</v>
      </c>
      <c r="P17" s="553"/>
      <c r="Q17" s="255" t="str">
        <f t="shared" si="6"/>
        <v/>
      </c>
      <c r="R17" s="550">
        <v>0</v>
      </c>
      <c r="S17" s="551"/>
      <c r="T17" s="550">
        <v>0</v>
      </c>
      <c r="U17" s="551"/>
      <c r="V17" s="550">
        <v>0</v>
      </c>
      <c r="W17" s="551"/>
      <c r="X17" s="552">
        <f t="shared" si="7"/>
        <v>0</v>
      </c>
      <c r="Y17" s="553"/>
      <c r="Z17" s="255" t="str">
        <f t="shared" si="8"/>
        <v/>
      </c>
      <c r="AA17" s="256" t="str">
        <f t="shared" si="2"/>
        <v/>
      </c>
      <c r="AB17" s="256" t="str">
        <f t="shared" si="3"/>
        <v/>
      </c>
      <c r="AC17" s="257" t="str">
        <f t="shared" si="4"/>
        <v/>
      </c>
    </row>
    <row r="18" spans="1:30" ht="15.95" customHeight="1" x14ac:dyDescent="0.35">
      <c r="A18" s="251"/>
      <c r="B18" s="251"/>
      <c r="C18" s="246"/>
      <c r="D18" s="246"/>
      <c r="E18" s="256">
        <v>13</v>
      </c>
      <c r="F18" s="172"/>
      <c r="G18" s="253" t="str">
        <f t="shared" si="0"/>
        <v/>
      </c>
      <c r="H18" s="253" t="str">
        <f t="shared" si="1"/>
        <v/>
      </c>
      <c r="I18" s="550">
        <v>0</v>
      </c>
      <c r="J18" s="551"/>
      <c r="K18" s="550">
        <v>0</v>
      </c>
      <c r="L18" s="551"/>
      <c r="M18" s="550"/>
      <c r="N18" s="551"/>
      <c r="O18" s="552">
        <f t="shared" si="5"/>
        <v>0</v>
      </c>
      <c r="P18" s="553"/>
      <c r="Q18" s="255" t="str">
        <f t="shared" si="6"/>
        <v/>
      </c>
      <c r="R18" s="550">
        <v>0</v>
      </c>
      <c r="S18" s="551"/>
      <c r="T18" s="550">
        <v>0</v>
      </c>
      <c r="U18" s="551"/>
      <c r="V18" s="550">
        <v>0</v>
      </c>
      <c r="W18" s="551"/>
      <c r="X18" s="552">
        <f t="shared" si="7"/>
        <v>0</v>
      </c>
      <c r="Y18" s="553"/>
      <c r="Z18" s="255" t="str">
        <f t="shared" si="8"/>
        <v/>
      </c>
      <c r="AA18" s="256" t="str">
        <f t="shared" si="2"/>
        <v/>
      </c>
      <c r="AB18" s="256" t="str">
        <f t="shared" si="3"/>
        <v/>
      </c>
      <c r="AC18" s="257" t="str">
        <f t="shared" si="4"/>
        <v/>
      </c>
    </row>
    <row r="19" spans="1:30" ht="15.95" customHeight="1" x14ac:dyDescent="0.35">
      <c r="A19" s="251"/>
      <c r="B19" s="251"/>
      <c r="C19" s="246"/>
      <c r="D19" s="246"/>
      <c r="E19" s="256">
        <v>14</v>
      </c>
      <c r="F19" s="172"/>
      <c r="G19" s="253" t="str">
        <f t="shared" si="0"/>
        <v/>
      </c>
      <c r="H19" s="253" t="str">
        <f t="shared" si="1"/>
        <v/>
      </c>
      <c r="I19" s="550">
        <v>0</v>
      </c>
      <c r="J19" s="551"/>
      <c r="K19" s="550">
        <v>0</v>
      </c>
      <c r="L19" s="551"/>
      <c r="M19" s="550"/>
      <c r="N19" s="551"/>
      <c r="O19" s="552">
        <f t="shared" si="5"/>
        <v>0</v>
      </c>
      <c r="P19" s="553"/>
      <c r="Q19" s="255" t="str">
        <f t="shared" si="6"/>
        <v/>
      </c>
      <c r="R19" s="550">
        <v>0</v>
      </c>
      <c r="S19" s="551"/>
      <c r="T19" s="550">
        <v>0</v>
      </c>
      <c r="U19" s="551"/>
      <c r="V19" s="550">
        <v>0</v>
      </c>
      <c r="W19" s="551"/>
      <c r="X19" s="552">
        <f t="shared" si="7"/>
        <v>0</v>
      </c>
      <c r="Y19" s="553"/>
      <c r="Z19" s="255" t="str">
        <f t="shared" si="8"/>
        <v/>
      </c>
      <c r="AA19" s="256" t="str">
        <f t="shared" si="2"/>
        <v/>
      </c>
      <c r="AB19" s="256" t="str">
        <f t="shared" si="3"/>
        <v/>
      </c>
      <c r="AC19" s="257" t="str">
        <f t="shared" si="4"/>
        <v/>
      </c>
    </row>
    <row r="20" spans="1:30" ht="15.95" customHeight="1" x14ac:dyDescent="0.35">
      <c r="A20" s="251"/>
      <c r="B20" s="251"/>
      <c r="C20" s="246"/>
      <c r="D20" s="246"/>
      <c r="E20" s="256">
        <v>15</v>
      </c>
      <c r="F20" s="172"/>
      <c r="G20" s="253" t="str">
        <f t="shared" si="0"/>
        <v/>
      </c>
      <c r="H20" s="253" t="str">
        <f t="shared" si="1"/>
        <v/>
      </c>
      <c r="I20" s="550">
        <v>0</v>
      </c>
      <c r="J20" s="551"/>
      <c r="K20" s="550">
        <v>0</v>
      </c>
      <c r="L20" s="551"/>
      <c r="M20" s="550"/>
      <c r="N20" s="551"/>
      <c r="O20" s="552">
        <f t="shared" si="5"/>
        <v>0</v>
      </c>
      <c r="P20" s="553"/>
      <c r="Q20" s="255" t="str">
        <f t="shared" si="6"/>
        <v/>
      </c>
      <c r="R20" s="550">
        <v>0</v>
      </c>
      <c r="S20" s="551"/>
      <c r="T20" s="550">
        <v>0</v>
      </c>
      <c r="U20" s="551"/>
      <c r="V20" s="550">
        <v>0</v>
      </c>
      <c r="W20" s="551"/>
      <c r="X20" s="552">
        <f t="shared" si="7"/>
        <v>0</v>
      </c>
      <c r="Y20" s="553"/>
      <c r="Z20" s="255" t="str">
        <f t="shared" si="8"/>
        <v/>
      </c>
      <c r="AA20" s="256" t="str">
        <f t="shared" si="2"/>
        <v/>
      </c>
      <c r="AB20" s="256" t="str">
        <f t="shared" si="3"/>
        <v/>
      </c>
      <c r="AC20" s="257" t="str">
        <f t="shared" si="4"/>
        <v/>
      </c>
    </row>
    <row r="21" spans="1:30" ht="15.95" customHeight="1" x14ac:dyDescent="0.35">
      <c r="A21" s="251"/>
      <c r="B21" s="251"/>
      <c r="C21" s="246"/>
      <c r="D21" s="246"/>
      <c r="E21" s="256">
        <v>16</v>
      </c>
      <c r="F21" s="261"/>
      <c r="G21" s="253" t="str">
        <f t="shared" si="0"/>
        <v/>
      </c>
      <c r="H21" s="253" t="str">
        <f t="shared" si="1"/>
        <v/>
      </c>
      <c r="I21" s="550">
        <v>0</v>
      </c>
      <c r="J21" s="551"/>
      <c r="K21" s="550">
        <v>0</v>
      </c>
      <c r="L21" s="551"/>
      <c r="M21" s="550"/>
      <c r="N21" s="551"/>
      <c r="O21" s="552">
        <f t="shared" si="5"/>
        <v>0</v>
      </c>
      <c r="P21" s="553"/>
      <c r="Q21" s="255" t="str">
        <f t="shared" si="6"/>
        <v/>
      </c>
      <c r="R21" s="550">
        <v>0</v>
      </c>
      <c r="S21" s="551"/>
      <c r="T21" s="550">
        <v>0</v>
      </c>
      <c r="U21" s="551"/>
      <c r="V21" s="550">
        <v>0</v>
      </c>
      <c r="W21" s="551"/>
      <c r="X21" s="552">
        <f t="shared" si="7"/>
        <v>0</v>
      </c>
      <c r="Y21" s="553"/>
      <c r="Z21" s="255" t="str">
        <f t="shared" si="8"/>
        <v/>
      </c>
      <c r="AA21" s="256" t="str">
        <f t="shared" si="2"/>
        <v/>
      </c>
      <c r="AB21" s="256" t="str">
        <f t="shared" si="3"/>
        <v/>
      </c>
      <c r="AC21" s="257" t="str">
        <f t="shared" si="4"/>
        <v/>
      </c>
    </row>
    <row r="22" spans="1:30" x14ac:dyDescent="0.3">
      <c r="E22" s="262"/>
      <c r="G22" s="263"/>
      <c r="H22" s="263"/>
      <c r="AD22" s="265"/>
    </row>
    <row r="23" spans="1:30" x14ac:dyDescent="0.3">
      <c r="E23" s="505" t="s">
        <v>41</v>
      </c>
      <c r="F23" s="506"/>
      <c r="G23" s="506"/>
      <c r="H23" s="506"/>
      <c r="I23" s="506"/>
      <c r="J23" s="506"/>
      <c r="K23" s="507" t="s">
        <v>41</v>
      </c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9"/>
      <c r="W23" s="494" t="s">
        <v>42</v>
      </c>
      <c r="X23" s="495"/>
      <c r="Y23" s="495"/>
      <c r="Z23" s="495"/>
      <c r="AA23" s="495"/>
      <c r="AB23" s="495"/>
      <c r="AC23" s="496"/>
    </row>
    <row r="24" spans="1:30" ht="15.75" x14ac:dyDescent="0.35">
      <c r="E24" s="256" t="s">
        <v>43</v>
      </c>
      <c r="F24" s="256" t="s">
        <v>44</v>
      </c>
      <c r="G24" s="256" t="s">
        <v>24</v>
      </c>
      <c r="H24" s="256" t="s">
        <v>25</v>
      </c>
      <c r="I24" s="543" t="s">
        <v>45</v>
      </c>
      <c r="J24" s="543"/>
      <c r="K24" s="252" t="s">
        <v>43</v>
      </c>
      <c r="L24" s="266" t="s">
        <v>44</v>
      </c>
      <c r="M24" s="544" t="s">
        <v>24</v>
      </c>
      <c r="N24" s="545"/>
      <c r="O24" s="545"/>
      <c r="P24" s="546"/>
      <c r="Q24" s="547" t="s">
        <v>25</v>
      </c>
      <c r="R24" s="548"/>
      <c r="S24" s="548"/>
      <c r="T24" s="549"/>
      <c r="U24" s="544" t="s">
        <v>45</v>
      </c>
      <c r="V24" s="546"/>
      <c r="W24" s="267"/>
      <c r="X24" s="268"/>
      <c r="Y24" s="268"/>
      <c r="Z24" s="241"/>
      <c r="AA24" s="269"/>
      <c r="AB24" s="269"/>
      <c r="AC24" s="270"/>
    </row>
    <row r="25" spans="1:30" ht="15.95" customHeight="1" x14ac:dyDescent="0.35">
      <c r="C25" s="246">
        <v>1</v>
      </c>
      <c r="D25" s="238">
        <v>9</v>
      </c>
      <c r="E25" s="256"/>
      <c r="F25" s="297"/>
      <c r="G25" s="253" t="s">
        <v>79</v>
      </c>
      <c r="H25" s="254" t="str">
        <f t="shared" ref="H25:H32" si="9">IFERROR(VLOOKUP($F25,hammer,5,FALSE),"")</f>
        <v/>
      </c>
      <c r="I25" s="538"/>
      <c r="J25" s="539"/>
      <c r="K25" s="256"/>
      <c r="L25" s="256"/>
      <c r="M25" s="540" t="s">
        <v>1056</v>
      </c>
      <c r="N25" s="541" t="str">
        <f t="shared" ref="N25:P32" si="10">IFERROR(VLOOKUP($F25,hammer,2,FALSE)&amp;" "&amp;UPPER(VLOOKUP($F25,hammer,3,FALSE)),"")</f>
        <v/>
      </c>
      <c r="O25" s="541" t="str">
        <f t="shared" si="10"/>
        <v/>
      </c>
      <c r="P25" s="542" t="str">
        <f t="shared" si="10"/>
        <v/>
      </c>
      <c r="Q25" s="540" t="str">
        <f t="shared" ref="Q25:Q32" si="11">IFERROR(VLOOKUP($L25,hammer,5,FALSE),"")</f>
        <v/>
      </c>
      <c r="R25" s="541" t="str">
        <f t="shared" ref="R25:T32" si="12">IFERROR(VLOOKUP($F25,hammer,5,FALSE),"")</f>
        <v/>
      </c>
      <c r="S25" s="541" t="str">
        <f t="shared" si="12"/>
        <v/>
      </c>
      <c r="T25" s="542" t="str">
        <f t="shared" si="12"/>
        <v/>
      </c>
      <c r="U25" s="538"/>
      <c r="V25" s="539"/>
      <c r="W25" s="271"/>
      <c r="X25" s="272"/>
      <c r="Y25" s="272"/>
      <c r="Z25" s="273"/>
      <c r="AA25" s="274"/>
      <c r="AB25" s="274"/>
      <c r="AC25" s="275"/>
    </row>
    <row r="26" spans="1:30" ht="15.95" customHeight="1" x14ac:dyDescent="0.35">
      <c r="C26" s="246">
        <v>2</v>
      </c>
      <c r="D26" s="238">
        <v>10</v>
      </c>
      <c r="E26" s="256">
        <v>1</v>
      </c>
      <c r="F26" s="256">
        <v>114</v>
      </c>
      <c r="G26" s="253" t="str">
        <f t="shared" ref="G26:G32" si="13">IFERROR(VLOOKUP($F26,hammer,2,FALSE)&amp;" "&amp;UPPER(VLOOKUP($F26,hammer,3,FALSE)),"")</f>
        <v>Jessica MAYHO</v>
      </c>
      <c r="H26" s="254" t="str">
        <f t="shared" si="9"/>
        <v>Birchfield Harriers</v>
      </c>
      <c r="I26" s="538">
        <v>61.78</v>
      </c>
      <c r="J26" s="539"/>
      <c r="K26" s="256">
        <v>1</v>
      </c>
      <c r="L26" s="256">
        <v>113</v>
      </c>
      <c r="M26" s="540" t="str">
        <f t="shared" ref="M26:M32" si="14">IFERROR(VLOOKUP($L26,hammer,2,FALSE)&amp;" "&amp;UPPER(VLOOKUP($L26,hammer,3,FALSE)),"")</f>
        <v>Charlotte PAYNE</v>
      </c>
      <c r="N26" s="541" t="str">
        <f t="shared" si="10"/>
        <v>Jessica MAYHO</v>
      </c>
      <c r="O26" s="541" t="str">
        <f t="shared" si="10"/>
        <v>Jessica MAYHO</v>
      </c>
      <c r="P26" s="542" t="str">
        <f t="shared" si="10"/>
        <v>Jessica MAYHO</v>
      </c>
      <c r="Q26" s="540" t="str">
        <f t="shared" si="11"/>
        <v>Newbury</v>
      </c>
      <c r="R26" s="541" t="str">
        <f t="shared" si="12"/>
        <v>Birchfield Harriers</v>
      </c>
      <c r="S26" s="541" t="str">
        <f t="shared" si="12"/>
        <v>Birchfield Harriers</v>
      </c>
      <c r="T26" s="542" t="str">
        <f t="shared" si="12"/>
        <v>Birchfield Harriers</v>
      </c>
      <c r="U26" s="538">
        <v>57.93</v>
      </c>
      <c r="V26" s="539"/>
      <c r="W26" s="267"/>
      <c r="X26" s="268"/>
      <c r="Y26" s="268"/>
      <c r="Z26" s="241"/>
      <c r="AA26" s="269"/>
      <c r="AB26" s="269"/>
      <c r="AC26" s="270"/>
    </row>
    <row r="27" spans="1:30" ht="15.95" customHeight="1" x14ac:dyDescent="0.35">
      <c r="C27" s="246">
        <v>3</v>
      </c>
      <c r="D27" s="238">
        <v>11</v>
      </c>
      <c r="E27" s="256">
        <v>2</v>
      </c>
      <c r="F27" s="256">
        <v>111</v>
      </c>
      <c r="G27" s="253" t="str">
        <f t="shared" si="13"/>
        <v>Lucy MARSHALL</v>
      </c>
      <c r="H27" s="254" t="str">
        <f t="shared" si="9"/>
        <v>WG &amp; E L</v>
      </c>
      <c r="I27" s="538">
        <v>58.22</v>
      </c>
      <c r="J27" s="539"/>
      <c r="K27" s="256">
        <v>2</v>
      </c>
      <c r="L27" s="256">
        <v>107</v>
      </c>
      <c r="M27" s="540" t="str">
        <f t="shared" si="14"/>
        <v>Zoe PRICE</v>
      </c>
      <c r="N27" s="541" t="str">
        <f t="shared" si="10"/>
        <v>Lucy MARSHALL</v>
      </c>
      <c r="O27" s="541" t="str">
        <f t="shared" si="10"/>
        <v>Lucy MARSHALL</v>
      </c>
      <c r="P27" s="542" t="str">
        <f t="shared" si="10"/>
        <v>Lucy MARSHALL</v>
      </c>
      <c r="Q27" s="540" t="str">
        <f t="shared" si="11"/>
        <v>Liverpool Harriers</v>
      </c>
      <c r="R27" s="541" t="str">
        <f t="shared" si="12"/>
        <v>WG &amp; E L</v>
      </c>
      <c r="S27" s="541" t="str">
        <f t="shared" si="12"/>
        <v>WG &amp; E L</v>
      </c>
      <c r="T27" s="542" t="str">
        <f t="shared" si="12"/>
        <v>WG &amp; E L</v>
      </c>
      <c r="U27" s="538">
        <v>51.3</v>
      </c>
      <c r="V27" s="539"/>
      <c r="W27" s="271"/>
      <c r="X27" s="272"/>
      <c r="Y27" s="272"/>
      <c r="Z27" s="273"/>
      <c r="AA27" s="274"/>
      <c r="AB27" s="274"/>
      <c r="AC27" s="275"/>
    </row>
    <row r="28" spans="1:30" ht="15.95" customHeight="1" x14ac:dyDescent="0.35">
      <c r="C28" s="246">
        <v>4</v>
      </c>
      <c r="D28" s="238">
        <v>12</v>
      </c>
      <c r="E28" s="256">
        <v>3</v>
      </c>
      <c r="F28" s="256">
        <v>110</v>
      </c>
      <c r="G28" s="253" t="str">
        <f t="shared" si="13"/>
        <v>Katie HEAD</v>
      </c>
      <c r="H28" s="254" t="str">
        <f t="shared" si="9"/>
        <v>Newham &amp; Essex Beagles</v>
      </c>
      <c r="I28" s="538">
        <v>57.47</v>
      </c>
      <c r="J28" s="539"/>
      <c r="K28" s="256" t="s">
        <v>7</v>
      </c>
      <c r="L28" s="256" t="str">
        <f t="shared" ref="L28:L32" si="15">IFERROR(VLOOKUP($D28,$E$68:$N$99,2,FALSE),"")</f>
        <v/>
      </c>
      <c r="M28" s="540" t="str">
        <f t="shared" si="14"/>
        <v/>
      </c>
      <c r="N28" s="541" t="str">
        <f t="shared" si="10"/>
        <v>Katie HEAD</v>
      </c>
      <c r="O28" s="541" t="str">
        <f t="shared" si="10"/>
        <v>Katie HEAD</v>
      </c>
      <c r="P28" s="542" t="str">
        <f t="shared" si="10"/>
        <v>Katie HEAD</v>
      </c>
      <c r="Q28" s="540" t="str">
        <f t="shared" si="11"/>
        <v/>
      </c>
      <c r="R28" s="541" t="str">
        <f t="shared" si="12"/>
        <v>Newham &amp; Essex Beagles</v>
      </c>
      <c r="S28" s="541" t="str">
        <f t="shared" si="12"/>
        <v>Newham &amp; Essex Beagles</v>
      </c>
      <c r="T28" s="542" t="str">
        <f t="shared" si="12"/>
        <v>Newham &amp; Essex Beagles</v>
      </c>
      <c r="U28" s="538" t="str">
        <f t="shared" ref="U28:U32" si="16">IFERROR(VLOOKUP($D28,$E$68:$N$99,10,FALSE),"")</f>
        <v/>
      </c>
      <c r="V28" s="539"/>
      <c r="W28" s="267"/>
      <c r="X28" s="268"/>
      <c r="Y28" s="268"/>
      <c r="Z28" s="241"/>
      <c r="AA28" s="269"/>
      <c r="AB28" s="269"/>
      <c r="AC28" s="270"/>
    </row>
    <row r="29" spans="1:30" ht="15.95" customHeight="1" x14ac:dyDescent="0.35">
      <c r="C29" s="246">
        <v>5</v>
      </c>
      <c r="D29" s="238">
        <v>13</v>
      </c>
      <c r="E29" s="256">
        <v>4</v>
      </c>
      <c r="F29" s="256">
        <v>108</v>
      </c>
      <c r="G29" s="253" t="str">
        <f t="shared" si="13"/>
        <v>Cathrine BEATTY</v>
      </c>
      <c r="H29" s="254" t="str">
        <f t="shared" si="9"/>
        <v>LSAC</v>
      </c>
      <c r="I29" s="538">
        <f t="shared" ref="I29:I30" si="17">IFERROR(VLOOKUP($C29,$E$68:$N$99,10,FALSE),"")</f>
        <v>56.56</v>
      </c>
      <c r="J29" s="539"/>
      <c r="K29" s="256" t="s">
        <v>7</v>
      </c>
      <c r="L29" s="256" t="str">
        <f t="shared" si="15"/>
        <v/>
      </c>
      <c r="M29" s="540" t="str">
        <f t="shared" si="14"/>
        <v/>
      </c>
      <c r="N29" s="541" t="str">
        <f t="shared" si="10"/>
        <v>Cathrine BEATTY</v>
      </c>
      <c r="O29" s="541" t="str">
        <f t="shared" si="10"/>
        <v>Cathrine BEATTY</v>
      </c>
      <c r="P29" s="542" t="str">
        <f t="shared" si="10"/>
        <v>Cathrine BEATTY</v>
      </c>
      <c r="Q29" s="540" t="str">
        <f t="shared" si="11"/>
        <v/>
      </c>
      <c r="R29" s="541" t="str">
        <f t="shared" si="12"/>
        <v>LSAC</v>
      </c>
      <c r="S29" s="541" t="str">
        <f t="shared" si="12"/>
        <v>LSAC</v>
      </c>
      <c r="T29" s="542" t="str">
        <f t="shared" si="12"/>
        <v>LSAC</v>
      </c>
      <c r="U29" s="538" t="str">
        <f t="shared" si="16"/>
        <v/>
      </c>
      <c r="V29" s="539"/>
      <c r="W29" s="271"/>
      <c r="X29" s="272"/>
      <c r="Y29" s="272"/>
      <c r="Z29" s="273"/>
      <c r="AA29" s="274"/>
      <c r="AB29" s="274"/>
      <c r="AC29" s="275"/>
    </row>
    <row r="30" spans="1:30" ht="15.95" customHeight="1" x14ac:dyDescent="0.35">
      <c r="C30" s="246">
        <v>6</v>
      </c>
      <c r="D30" s="238">
        <v>14</v>
      </c>
      <c r="E30" s="256">
        <v>5</v>
      </c>
      <c r="F30" s="256">
        <f t="shared" ref="F30" si="18">IFERROR(VLOOKUP($C30,$E$68:$N$99,2,FALSE),"")</f>
        <v>109</v>
      </c>
      <c r="G30" s="253" t="str">
        <f t="shared" si="13"/>
        <v>Katie LAMBERT</v>
      </c>
      <c r="H30" s="254" t="str">
        <f t="shared" si="9"/>
        <v>Kidderminster &amp; Stourport</v>
      </c>
      <c r="I30" s="538">
        <f t="shared" si="17"/>
        <v>52.25</v>
      </c>
      <c r="J30" s="539"/>
      <c r="K30" s="256" t="s">
        <v>7</v>
      </c>
      <c r="L30" s="256" t="str">
        <f t="shared" si="15"/>
        <v/>
      </c>
      <c r="M30" s="540" t="str">
        <f t="shared" si="14"/>
        <v/>
      </c>
      <c r="N30" s="541" t="str">
        <f t="shared" si="10"/>
        <v>Katie LAMBERT</v>
      </c>
      <c r="O30" s="541" t="str">
        <f t="shared" si="10"/>
        <v>Katie LAMBERT</v>
      </c>
      <c r="P30" s="542" t="str">
        <f t="shared" si="10"/>
        <v>Katie LAMBERT</v>
      </c>
      <c r="Q30" s="540" t="str">
        <f t="shared" si="11"/>
        <v/>
      </c>
      <c r="R30" s="541" t="str">
        <f t="shared" si="12"/>
        <v>Kidderminster &amp; Stourport</v>
      </c>
      <c r="S30" s="541" t="str">
        <f t="shared" si="12"/>
        <v>Kidderminster &amp; Stourport</v>
      </c>
      <c r="T30" s="542" t="str">
        <f t="shared" si="12"/>
        <v>Kidderminster &amp; Stourport</v>
      </c>
      <c r="U30" s="538" t="str">
        <f t="shared" si="16"/>
        <v/>
      </c>
      <c r="V30" s="539"/>
      <c r="W30" s="494" t="s">
        <v>47</v>
      </c>
      <c r="X30" s="495"/>
      <c r="Y30" s="495"/>
      <c r="Z30" s="495"/>
      <c r="AA30" s="495"/>
      <c r="AB30" s="495"/>
      <c r="AC30" s="496"/>
    </row>
    <row r="31" spans="1:30" ht="15.95" customHeight="1" x14ac:dyDescent="0.35">
      <c r="C31" s="246">
        <v>7</v>
      </c>
      <c r="D31" s="238">
        <v>15</v>
      </c>
      <c r="E31" s="256">
        <v>6</v>
      </c>
      <c r="F31" s="256">
        <v>106</v>
      </c>
      <c r="G31" s="253" t="str">
        <f t="shared" si="13"/>
        <v>Emma BEARDMORE</v>
      </c>
      <c r="H31" s="254" t="str">
        <f t="shared" si="9"/>
        <v>Harrow</v>
      </c>
      <c r="I31" s="538">
        <v>47.59</v>
      </c>
      <c r="J31" s="539"/>
      <c r="K31" s="256" t="s">
        <v>7</v>
      </c>
      <c r="L31" s="256" t="s">
        <v>7</v>
      </c>
      <c r="M31" s="540" t="str">
        <f t="shared" si="14"/>
        <v/>
      </c>
      <c r="N31" s="541" t="str">
        <f t="shared" si="10"/>
        <v>Emma BEARDMORE</v>
      </c>
      <c r="O31" s="541" t="str">
        <f t="shared" si="10"/>
        <v>Emma BEARDMORE</v>
      </c>
      <c r="P31" s="542" t="str">
        <f t="shared" si="10"/>
        <v>Emma BEARDMORE</v>
      </c>
      <c r="Q31" s="540" t="str">
        <f t="shared" si="11"/>
        <v/>
      </c>
      <c r="R31" s="541" t="str">
        <f t="shared" si="12"/>
        <v>Harrow</v>
      </c>
      <c r="S31" s="541" t="str">
        <f t="shared" si="12"/>
        <v>Harrow</v>
      </c>
      <c r="T31" s="542" t="str">
        <f t="shared" si="12"/>
        <v>Harrow</v>
      </c>
      <c r="U31" s="538" t="str">
        <f t="shared" si="16"/>
        <v/>
      </c>
      <c r="V31" s="539"/>
      <c r="W31" s="267"/>
      <c r="X31" s="268"/>
      <c r="Y31" s="268"/>
      <c r="Z31" s="241"/>
      <c r="AA31" s="269"/>
      <c r="AB31" s="269"/>
      <c r="AC31" s="270"/>
    </row>
    <row r="32" spans="1:30" ht="15.95" customHeight="1" x14ac:dyDescent="0.35">
      <c r="C32" s="246">
        <v>8</v>
      </c>
      <c r="D32" s="238">
        <v>16</v>
      </c>
      <c r="E32" s="256">
        <v>7</v>
      </c>
      <c r="F32" s="256"/>
      <c r="G32" s="253" t="str">
        <f t="shared" si="13"/>
        <v/>
      </c>
      <c r="H32" s="254" t="str">
        <f t="shared" si="9"/>
        <v/>
      </c>
      <c r="I32" s="538"/>
      <c r="J32" s="539"/>
      <c r="K32" s="256" t="s">
        <v>7</v>
      </c>
      <c r="L32" s="256" t="str">
        <f t="shared" si="15"/>
        <v/>
      </c>
      <c r="M32" s="540" t="str">
        <f t="shared" si="14"/>
        <v/>
      </c>
      <c r="N32" s="541" t="str">
        <f t="shared" si="10"/>
        <v/>
      </c>
      <c r="O32" s="541" t="str">
        <f t="shared" si="10"/>
        <v/>
      </c>
      <c r="P32" s="542" t="str">
        <f t="shared" si="10"/>
        <v/>
      </c>
      <c r="Q32" s="540" t="str">
        <f t="shared" si="11"/>
        <v/>
      </c>
      <c r="R32" s="541" t="str">
        <f t="shared" si="12"/>
        <v/>
      </c>
      <c r="S32" s="541" t="str">
        <f t="shared" si="12"/>
        <v/>
      </c>
      <c r="T32" s="542" t="str">
        <f t="shared" si="12"/>
        <v/>
      </c>
      <c r="U32" s="538" t="str">
        <f t="shared" si="16"/>
        <v/>
      </c>
      <c r="V32" s="539"/>
      <c r="W32" s="271"/>
      <c r="X32" s="272"/>
      <c r="Y32" s="272"/>
      <c r="Z32" s="273"/>
      <c r="AA32" s="274"/>
      <c r="AB32" s="274"/>
      <c r="AC32" s="275"/>
    </row>
    <row r="33" spans="1:39" ht="21" hidden="1" x14ac:dyDescent="0.35">
      <c r="A33" s="236"/>
      <c r="B33" s="236"/>
      <c r="C33" s="246">
        <v>26</v>
      </c>
      <c r="E33" s="525" t="s">
        <v>12</v>
      </c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7"/>
      <c r="AD33" s="241"/>
      <c r="AE33" s="241"/>
      <c r="AF33" s="241"/>
      <c r="AG33" s="241"/>
      <c r="AH33" s="241"/>
      <c r="AI33" s="241"/>
      <c r="AJ33" s="241"/>
      <c r="AK33" s="241"/>
      <c r="AL33" s="241"/>
      <c r="AM33" s="242"/>
    </row>
    <row r="34" spans="1:39" s="244" customFormat="1" ht="15.75" hidden="1" customHeight="1" x14ac:dyDescent="0.3">
      <c r="C34" s="251">
        <v>18</v>
      </c>
      <c r="D34" s="245"/>
      <c r="E34" s="518" t="s">
        <v>15</v>
      </c>
      <c r="F34" s="519"/>
      <c r="G34" s="507" t="str">
        <f>G2</f>
        <v>BIGish 2019</v>
      </c>
      <c r="H34" s="520"/>
      <c r="I34" s="518" t="s">
        <v>16</v>
      </c>
      <c r="J34" s="521"/>
      <c r="K34" s="519"/>
      <c r="L34" s="507" t="str">
        <f>L2</f>
        <v>BEDFORD STADIUM</v>
      </c>
      <c r="M34" s="524"/>
      <c r="N34" s="528"/>
      <c r="O34" s="528"/>
      <c r="P34" s="529"/>
      <c r="Q34" s="530" t="s">
        <v>18</v>
      </c>
      <c r="R34" s="531"/>
      <c r="S34" s="532"/>
      <c r="T34" s="533">
        <f>T2</f>
        <v>43612</v>
      </c>
      <c r="U34" s="534"/>
      <c r="V34" s="534"/>
      <c r="W34" s="534"/>
      <c r="X34" s="534"/>
      <c r="Y34" s="534"/>
      <c r="Z34" s="534"/>
      <c r="AA34" s="534"/>
      <c r="AB34" s="534"/>
      <c r="AC34" s="535"/>
    </row>
    <row r="35" spans="1:39" s="244" customFormat="1" ht="15.75" hidden="1" customHeight="1" x14ac:dyDescent="0.3">
      <c r="C35" s="246">
        <v>18</v>
      </c>
      <c r="D35" s="245"/>
      <c r="E35" s="518" t="s">
        <v>48</v>
      </c>
      <c r="F35" s="519"/>
      <c r="G35" s="507" t="str">
        <f>G3</f>
        <v>HAMMER Women (Outside Circle)</v>
      </c>
      <c r="H35" s="520"/>
      <c r="I35" s="518" t="s">
        <v>20</v>
      </c>
      <c r="J35" s="521"/>
      <c r="K35" s="519"/>
      <c r="L35" s="522">
        <f>L3</f>
        <v>11</v>
      </c>
      <c r="M35" s="523"/>
      <c r="N35" s="518" t="str">
        <f>N3</f>
        <v>RECORD</v>
      </c>
      <c r="O35" s="521"/>
      <c r="P35" s="519"/>
      <c r="Q35" s="507" t="str">
        <f>Q3</f>
        <v>68.83m – Britney Henry (USA) 15/08/10</v>
      </c>
      <c r="R35" s="524"/>
      <c r="S35" s="520"/>
      <c r="T35" s="536" t="s">
        <v>49</v>
      </c>
      <c r="U35" s="537"/>
      <c r="V35" s="495">
        <f>V3</f>
        <v>0</v>
      </c>
      <c r="W35" s="495"/>
      <c r="X35" s="495"/>
      <c r="Y35" s="495"/>
      <c r="Z35" s="495"/>
      <c r="AA35" s="495"/>
      <c r="AB35" s="495"/>
      <c r="AC35" s="496"/>
    </row>
    <row r="36" spans="1:39" ht="32.1" hidden="1" customHeight="1" x14ac:dyDescent="0.3">
      <c r="E36" s="247" t="s">
        <v>22</v>
      </c>
      <c r="F36" s="247" t="s">
        <v>23</v>
      </c>
      <c r="G36" s="247" t="s">
        <v>24</v>
      </c>
      <c r="H36" s="248" t="s">
        <v>25</v>
      </c>
      <c r="I36" s="514" t="s">
        <v>26</v>
      </c>
      <c r="J36" s="515"/>
      <c r="K36" s="515" t="s">
        <v>27</v>
      </c>
      <c r="L36" s="515"/>
      <c r="M36" s="515" t="s">
        <v>28</v>
      </c>
      <c r="N36" s="515"/>
      <c r="O36" s="515" t="s">
        <v>29</v>
      </c>
      <c r="P36" s="515"/>
      <c r="Q36" s="513" t="s">
        <v>30</v>
      </c>
      <c r="R36" s="515" t="s">
        <v>31</v>
      </c>
      <c r="S36" s="515"/>
      <c r="T36" s="515" t="s">
        <v>32</v>
      </c>
      <c r="U36" s="515"/>
      <c r="V36" s="515" t="s">
        <v>33</v>
      </c>
      <c r="W36" s="515"/>
      <c r="X36" s="515" t="s">
        <v>34</v>
      </c>
      <c r="Y36" s="517"/>
      <c r="Z36" s="512" t="s">
        <v>35</v>
      </c>
      <c r="AA36" s="494"/>
      <c r="AB36" s="495"/>
      <c r="AC36" s="496"/>
    </row>
    <row r="37" spans="1:39" hidden="1" x14ac:dyDescent="0.3">
      <c r="C37" s="246" t="s">
        <v>38</v>
      </c>
      <c r="D37" s="246" t="s">
        <v>39</v>
      </c>
      <c r="E37" s="248"/>
      <c r="F37" s="248"/>
      <c r="G37" s="250"/>
      <c r="H37" s="250"/>
      <c r="I37" s="496" t="s">
        <v>40</v>
      </c>
      <c r="J37" s="510"/>
      <c r="K37" s="510" t="s">
        <v>40</v>
      </c>
      <c r="L37" s="510"/>
      <c r="M37" s="510" t="s">
        <v>40</v>
      </c>
      <c r="N37" s="510"/>
      <c r="O37" s="510" t="s">
        <v>40</v>
      </c>
      <c r="P37" s="510"/>
      <c r="Q37" s="516"/>
      <c r="R37" s="510" t="s">
        <v>40</v>
      </c>
      <c r="S37" s="510"/>
      <c r="T37" s="510" t="s">
        <v>40</v>
      </c>
      <c r="U37" s="510"/>
      <c r="V37" s="510" t="s">
        <v>40</v>
      </c>
      <c r="W37" s="510"/>
      <c r="X37" s="510" t="s">
        <v>40</v>
      </c>
      <c r="Y37" s="494"/>
      <c r="Z37" s="513"/>
      <c r="AA37" s="248"/>
      <c r="AB37" s="248"/>
      <c r="AC37" s="276"/>
    </row>
    <row r="38" spans="1:39" ht="15.95" hidden="1" customHeight="1" x14ac:dyDescent="0.3">
      <c r="A38" s="251"/>
      <c r="B38" s="251"/>
      <c r="C38" s="246">
        <f t="shared" ref="C38:D53" si="19">AB38</f>
        <v>0</v>
      </c>
      <c r="D38" s="246">
        <f t="shared" si="19"/>
        <v>0</v>
      </c>
      <c r="E38" s="277">
        <v>17</v>
      </c>
      <c r="F38" s="278"/>
      <c r="G38" s="279" t="s">
        <v>46</v>
      </c>
      <c r="H38" s="279" t="s">
        <v>46</v>
      </c>
      <c r="I38" s="503">
        <v>0</v>
      </c>
      <c r="J38" s="504"/>
      <c r="K38" s="503">
        <v>0</v>
      </c>
      <c r="L38" s="504"/>
      <c r="M38" s="503">
        <v>0</v>
      </c>
      <c r="N38" s="504"/>
      <c r="O38" s="494">
        <f t="shared" ref="O38:O53" si="20">IF(AND(I38="NT",K38="NT",M38="NT"),0,LARGE(I38:N38,1))</f>
        <v>0</v>
      </c>
      <c r="P38" s="496"/>
      <c r="Q38" s="248" t="str">
        <f>J84</f>
        <v/>
      </c>
      <c r="R38" s="503">
        <v>0</v>
      </c>
      <c r="S38" s="504"/>
      <c r="T38" s="503">
        <v>0</v>
      </c>
      <c r="U38" s="504"/>
      <c r="V38" s="503">
        <v>0</v>
      </c>
      <c r="W38" s="504"/>
      <c r="X38" s="494">
        <f>IF(AND(R38="NT",T38="NT",V38="NT"),O38,IF(O38&gt;LARGE(R38:W38,1),O38,LARGE(R38:W38,1)))</f>
        <v>0</v>
      </c>
      <c r="Y38" s="496"/>
      <c r="Z38" s="248" t="str">
        <f>L84</f>
        <v/>
      </c>
      <c r="AA38" s="248"/>
      <c r="AB38" s="248"/>
      <c r="AC38" s="276"/>
      <c r="AD38" s="258"/>
    </row>
    <row r="39" spans="1:39" ht="15.95" hidden="1" customHeight="1" x14ac:dyDescent="0.3">
      <c r="A39" s="251"/>
      <c r="B39" s="251"/>
      <c r="C39" s="246">
        <f t="shared" si="19"/>
        <v>0</v>
      </c>
      <c r="D39" s="246">
        <f t="shared" si="19"/>
        <v>0</v>
      </c>
      <c r="E39" s="248">
        <v>18</v>
      </c>
      <c r="F39" s="278"/>
      <c r="G39" s="279" t="s">
        <v>46</v>
      </c>
      <c r="H39" s="279" t="s">
        <v>46</v>
      </c>
      <c r="I39" s="503">
        <v>0</v>
      </c>
      <c r="J39" s="504"/>
      <c r="K39" s="503">
        <v>0</v>
      </c>
      <c r="L39" s="504"/>
      <c r="M39" s="503">
        <v>0</v>
      </c>
      <c r="N39" s="504"/>
      <c r="O39" s="494">
        <f t="shared" si="20"/>
        <v>0</v>
      </c>
      <c r="P39" s="496"/>
      <c r="Q39" s="248" t="str">
        <f t="shared" ref="Q39:Q53" si="21">J85</f>
        <v/>
      </c>
      <c r="R39" s="503">
        <v>0</v>
      </c>
      <c r="S39" s="504"/>
      <c r="T39" s="503">
        <v>0</v>
      </c>
      <c r="U39" s="504"/>
      <c r="V39" s="503">
        <v>0</v>
      </c>
      <c r="W39" s="504"/>
      <c r="X39" s="494">
        <f t="shared" ref="X39:X53" si="22">IF(AND(R39="NT",T39="NT",V39="NT"),O39,IF(O39&gt;LARGE(R39:W39,1),O39,LARGE(R39:W39,1)))</f>
        <v>0</v>
      </c>
      <c r="Y39" s="496"/>
      <c r="Z39" s="248" t="str">
        <f t="shared" ref="Z39:Z53" si="23">L85</f>
        <v/>
      </c>
      <c r="AA39" s="248"/>
      <c r="AB39" s="248"/>
      <c r="AC39" s="276"/>
      <c r="AD39" s="259"/>
    </row>
    <row r="40" spans="1:39" ht="15.95" hidden="1" customHeight="1" x14ac:dyDescent="0.3">
      <c r="A40" s="251"/>
      <c r="B40" s="251"/>
      <c r="C40" s="246">
        <f t="shared" si="19"/>
        <v>0</v>
      </c>
      <c r="D40" s="246">
        <f t="shared" si="19"/>
        <v>0</v>
      </c>
      <c r="E40" s="277">
        <v>19</v>
      </c>
      <c r="F40" s="278"/>
      <c r="G40" s="279" t="s">
        <v>46</v>
      </c>
      <c r="H40" s="279" t="s">
        <v>46</v>
      </c>
      <c r="I40" s="503">
        <v>0</v>
      </c>
      <c r="J40" s="504"/>
      <c r="K40" s="503">
        <v>0</v>
      </c>
      <c r="L40" s="504"/>
      <c r="M40" s="503">
        <v>0</v>
      </c>
      <c r="N40" s="504"/>
      <c r="O40" s="494">
        <f t="shared" si="20"/>
        <v>0</v>
      </c>
      <c r="P40" s="496"/>
      <c r="Q40" s="248" t="str">
        <f t="shared" si="21"/>
        <v/>
      </c>
      <c r="R40" s="503">
        <v>0</v>
      </c>
      <c r="S40" s="504"/>
      <c r="T40" s="503">
        <v>0</v>
      </c>
      <c r="U40" s="504"/>
      <c r="V40" s="503">
        <v>0</v>
      </c>
      <c r="W40" s="504"/>
      <c r="X40" s="494">
        <f t="shared" si="22"/>
        <v>0</v>
      </c>
      <c r="Y40" s="496"/>
      <c r="Z40" s="248" t="str">
        <f t="shared" si="23"/>
        <v/>
      </c>
      <c r="AA40" s="248"/>
      <c r="AB40" s="248"/>
      <c r="AC40" s="276"/>
    </row>
    <row r="41" spans="1:39" ht="15.95" hidden="1" customHeight="1" x14ac:dyDescent="0.3">
      <c r="A41" s="251"/>
      <c r="B41" s="251"/>
      <c r="C41" s="246">
        <f t="shared" si="19"/>
        <v>0</v>
      </c>
      <c r="D41" s="246">
        <f t="shared" si="19"/>
        <v>0</v>
      </c>
      <c r="E41" s="248">
        <v>20</v>
      </c>
      <c r="F41" s="278"/>
      <c r="G41" s="279" t="s">
        <v>46</v>
      </c>
      <c r="H41" s="279" t="s">
        <v>46</v>
      </c>
      <c r="I41" s="503">
        <v>0</v>
      </c>
      <c r="J41" s="504"/>
      <c r="K41" s="503">
        <v>0</v>
      </c>
      <c r="L41" s="504"/>
      <c r="M41" s="503">
        <v>0</v>
      </c>
      <c r="N41" s="504"/>
      <c r="O41" s="494">
        <f t="shared" si="20"/>
        <v>0</v>
      </c>
      <c r="P41" s="496"/>
      <c r="Q41" s="248" t="str">
        <f t="shared" si="21"/>
        <v/>
      </c>
      <c r="R41" s="503">
        <v>0</v>
      </c>
      <c r="S41" s="504"/>
      <c r="T41" s="503">
        <v>0</v>
      </c>
      <c r="U41" s="504"/>
      <c r="V41" s="503">
        <v>0</v>
      </c>
      <c r="W41" s="504"/>
      <c r="X41" s="494">
        <f t="shared" si="22"/>
        <v>0</v>
      </c>
      <c r="Y41" s="496"/>
      <c r="Z41" s="248" t="str">
        <f t="shared" si="23"/>
        <v/>
      </c>
      <c r="AA41" s="248"/>
      <c r="AB41" s="248"/>
      <c r="AC41" s="276"/>
    </row>
    <row r="42" spans="1:39" ht="15.95" hidden="1" customHeight="1" x14ac:dyDescent="0.3">
      <c r="A42" s="251"/>
      <c r="B42" s="251"/>
      <c r="C42" s="246">
        <f t="shared" si="19"/>
        <v>0</v>
      </c>
      <c r="D42" s="246">
        <f t="shared" si="19"/>
        <v>0</v>
      </c>
      <c r="E42" s="277">
        <v>21</v>
      </c>
      <c r="F42" s="278"/>
      <c r="G42" s="279" t="s">
        <v>46</v>
      </c>
      <c r="H42" s="279" t="s">
        <v>46</v>
      </c>
      <c r="I42" s="503">
        <v>0</v>
      </c>
      <c r="J42" s="504"/>
      <c r="K42" s="503">
        <v>0</v>
      </c>
      <c r="L42" s="504"/>
      <c r="M42" s="503">
        <v>0</v>
      </c>
      <c r="N42" s="504"/>
      <c r="O42" s="494">
        <f t="shared" si="20"/>
        <v>0</v>
      </c>
      <c r="P42" s="496"/>
      <c r="Q42" s="248" t="str">
        <f t="shared" si="21"/>
        <v/>
      </c>
      <c r="R42" s="503">
        <v>0</v>
      </c>
      <c r="S42" s="504"/>
      <c r="T42" s="503">
        <v>0</v>
      </c>
      <c r="U42" s="504"/>
      <c r="V42" s="503">
        <v>0</v>
      </c>
      <c r="W42" s="504"/>
      <c r="X42" s="494">
        <f t="shared" si="22"/>
        <v>0</v>
      </c>
      <c r="Y42" s="496"/>
      <c r="Z42" s="248" t="str">
        <f t="shared" si="23"/>
        <v/>
      </c>
      <c r="AA42" s="248"/>
      <c r="AB42" s="248"/>
      <c r="AC42" s="276"/>
    </row>
    <row r="43" spans="1:39" ht="15.95" hidden="1" customHeight="1" x14ac:dyDescent="0.3">
      <c r="A43" s="251"/>
      <c r="B43" s="251"/>
      <c r="C43" s="246">
        <f t="shared" si="19"/>
        <v>0</v>
      </c>
      <c r="D43" s="246">
        <f t="shared" si="19"/>
        <v>0</v>
      </c>
      <c r="E43" s="248">
        <v>22</v>
      </c>
      <c r="F43" s="278"/>
      <c r="G43" s="279" t="s">
        <v>46</v>
      </c>
      <c r="H43" s="279" t="s">
        <v>46</v>
      </c>
      <c r="I43" s="503">
        <v>0</v>
      </c>
      <c r="J43" s="504"/>
      <c r="K43" s="503">
        <v>0</v>
      </c>
      <c r="L43" s="504"/>
      <c r="M43" s="503">
        <v>0</v>
      </c>
      <c r="N43" s="504"/>
      <c r="O43" s="494">
        <f t="shared" si="20"/>
        <v>0</v>
      </c>
      <c r="P43" s="496"/>
      <c r="Q43" s="248" t="str">
        <f t="shared" si="21"/>
        <v/>
      </c>
      <c r="R43" s="503">
        <v>0</v>
      </c>
      <c r="S43" s="504"/>
      <c r="T43" s="503">
        <v>0</v>
      </c>
      <c r="U43" s="504"/>
      <c r="V43" s="503">
        <v>0</v>
      </c>
      <c r="W43" s="504"/>
      <c r="X43" s="494">
        <f t="shared" si="22"/>
        <v>0</v>
      </c>
      <c r="Y43" s="496"/>
      <c r="Z43" s="248" t="str">
        <f t="shared" si="23"/>
        <v/>
      </c>
      <c r="AA43" s="248"/>
      <c r="AB43" s="248"/>
      <c r="AC43" s="276"/>
    </row>
    <row r="44" spans="1:39" ht="15.95" hidden="1" customHeight="1" x14ac:dyDescent="0.3">
      <c r="A44" s="251"/>
      <c r="B44" s="251"/>
      <c r="C44" s="246">
        <f t="shared" si="19"/>
        <v>0</v>
      </c>
      <c r="D44" s="246">
        <f t="shared" si="19"/>
        <v>0</v>
      </c>
      <c r="E44" s="277">
        <v>23</v>
      </c>
      <c r="F44" s="278"/>
      <c r="G44" s="279" t="s">
        <v>46</v>
      </c>
      <c r="H44" s="279" t="s">
        <v>46</v>
      </c>
      <c r="I44" s="503">
        <v>0</v>
      </c>
      <c r="J44" s="504"/>
      <c r="K44" s="503">
        <v>0</v>
      </c>
      <c r="L44" s="504"/>
      <c r="M44" s="503">
        <v>0</v>
      </c>
      <c r="N44" s="504"/>
      <c r="O44" s="494">
        <f t="shared" si="20"/>
        <v>0</v>
      </c>
      <c r="P44" s="496"/>
      <c r="Q44" s="248" t="str">
        <f t="shared" si="21"/>
        <v/>
      </c>
      <c r="R44" s="503">
        <v>0</v>
      </c>
      <c r="S44" s="504"/>
      <c r="T44" s="503">
        <v>0</v>
      </c>
      <c r="U44" s="504"/>
      <c r="V44" s="503">
        <v>0</v>
      </c>
      <c r="W44" s="504"/>
      <c r="X44" s="494">
        <f t="shared" si="22"/>
        <v>0</v>
      </c>
      <c r="Y44" s="496"/>
      <c r="Z44" s="248" t="str">
        <f t="shared" si="23"/>
        <v/>
      </c>
      <c r="AA44" s="248"/>
      <c r="AB44" s="248"/>
      <c r="AC44" s="276"/>
    </row>
    <row r="45" spans="1:39" ht="15.95" hidden="1" customHeight="1" x14ac:dyDescent="0.3">
      <c r="A45" s="251"/>
      <c r="B45" s="251"/>
      <c r="C45" s="246" t="str">
        <f t="shared" si="19"/>
        <v/>
      </c>
      <c r="D45" s="246" t="str">
        <f t="shared" si="19"/>
        <v/>
      </c>
      <c r="E45" s="248">
        <v>24</v>
      </c>
      <c r="F45" s="278" t="s">
        <v>46</v>
      </c>
      <c r="G45" s="279" t="s">
        <v>46</v>
      </c>
      <c r="H45" s="279" t="s">
        <v>46</v>
      </c>
      <c r="I45" s="503">
        <v>0</v>
      </c>
      <c r="J45" s="504"/>
      <c r="K45" s="503">
        <v>0</v>
      </c>
      <c r="L45" s="504"/>
      <c r="M45" s="503">
        <v>0</v>
      </c>
      <c r="N45" s="504"/>
      <c r="O45" s="494">
        <f t="shared" si="20"/>
        <v>0</v>
      </c>
      <c r="P45" s="496"/>
      <c r="Q45" s="248" t="str">
        <f t="shared" si="21"/>
        <v/>
      </c>
      <c r="R45" s="503">
        <v>0</v>
      </c>
      <c r="S45" s="504"/>
      <c r="T45" s="503">
        <v>0</v>
      </c>
      <c r="U45" s="504"/>
      <c r="V45" s="503">
        <v>0</v>
      </c>
      <c r="W45" s="504"/>
      <c r="X45" s="494">
        <f t="shared" si="22"/>
        <v>0</v>
      </c>
      <c r="Y45" s="496"/>
      <c r="Z45" s="248" t="str">
        <f t="shared" si="23"/>
        <v/>
      </c>
      <c r="AA45" s="248" t="str">
        <f>IF(OR(Z45=0,Z45=""),"",IF(VLOOKUP(F45*11,$F$14:$Z$21,21,FALSE)=0,"A",IF(Z45&gt;(VLOOKUP(F45*11,$F$14:$Z$21,21,FALSE)),"B","A")))</f>
        <v/>
      </c>
      <c r="AB45" s="248" t="str">
        <f t="shared" ref="AB45:AB53" si="24">IF(OR(Z45=0,Z45="",AA45="B"),"",RANK(AE45,$AE$6:$AE$21,1))</f>
        <v/>
      </c>
      <c r="AC45" s="276" t="str">
        <f>IF(OR(Z45=0,Z45="",AA45="A"),"",RANK(#REF!,#REF!,1))</f>
        <v/>
      </c>
    </row>
    <row r="46" spans="1:39" ht="15.95" hidden="1" customHeight="1" x14ac:dyDescent="0.3">
      <c r="A46" s="251"/>
      <c r="B46" s="251"/>
      <c r="C46" s="246" t="str">
        <f t="shared" si="19"/>
        <v/>
      </c>
      <c r="D46" s="246" t="str">
        <f t="shared" si="19"/>
        <v/>
      </c>
      <c r="E46" s="277">
        <v>25</v>
      </c>
      <c r="F46" s="278" t="s">
        <v>46</v>
      </c>
      <c r="G46" s="279" t="s">
        <v>46</v>
      </c>
      <c r="H46" s="279" t="s">
        <v>46</v>
      </c>
      <c r="I46" s="503">
        <v>0</v>
      </c>
      <c r="J46" s="504"/>
      <c r="K46" s="503">
        <v>0</v>
      </c>
      <c r="L46" s="504"/>
      <c r="M46" s="503">
        <v>0</v>
      </c>
      <c r="N46" s="504"/>
      <c r="O46" s="494">
        <f t="shared" si="20"/>
        <v>0</v>
      </c>
      <c r="P46" s="496"/>
      <c r="Q46" s="248" t="str">
        <f t="shared" si="21"/>
        <v/>
      </c>
      <c r="R46" s="503">
        <v>0</v>
      </c>
      <c r="S46" s="504"/>
      <c r="T46" s="503">
        <v>0</v>
      </c>
      <c r="U46" s="504"/>
      <c r="V46" s="503">
        <v>0</v>
      </c>
      <c r="W46" s="504"/>
      <c r="X46" s="494">
        <f t="shared" si="22"/>
        <v>0</v>
      </c>
      <c r="Y46" s="496"/>
      <c r="Z46" s="248" t="str">
        <f t="shared" si="23"/>
        <v/>
      </c>
      <c r="AA46" s="248" t="str">
        <f t="shared" ref="AA46:AA53" si="25">IF(OR(Z46=0,Z46=""),"",IF(VLOOKUP(F46/11,$F$6:$Z$13,21,FALSE)=0,"A",IF(Z46&gt;VLOOKUP(F46/11,$F$6:$Z$13,21,FALSE),"B","A")))</f>
        <v/>
      </c>
      <c r="AB46" s="248" t="str">
        <f t="shared" si="24"/>
        <v/>
      </c>
      <c r="AC46" s="276" t="str">
        <f>IF(OR(Z46=0,Z46="",AA46="A"),"",RANK(#REF!,#REF!,1))</f>
        <v/>
      </c>
    </row>
    <row r="47" spans="1:39" ht="15.95" hidden="1" customHeight="1" x14ac:dyDescent="0.3">
      <c r="A47" s="251"/>
      <c r="B47" s="251"/>
      <c r="C47" s="246" t="str">
        <f t="shared" si="19"/>
        <v/>
      </c>
      <c r="D47" s="246" t="str">
        <f t="shared" si="19"/>
        <v/>
      </c>
      <c r="E47" s="248">
        <v>26</v>
      </c>
      <c r="F47" s="278" t="s">
        <v>46</v>
      </c>
      <c r="G47" s="279" t="s">
        <v>46</v>
      </c>
      <c r="H47" s="279" t="s">
        <v>46</v>
      </c>
      <c r="I47" s="503">
        <v>0</v>
      </c>
      <c r="J47" s="504"/>
      <c r="K47" s="503">
        <v>0</v>
      </c>
      <c r="L47" s="504"/>
      <c r="M47" s="503">
        <v>0</v>
      </c>
      <c r="N47" s="504"/>
      <c r="O47" s="494">
        <f t="shared" si="20"/>
        <v>0</v>
      </c>
      <c r="P47" s="496"/>
      <c r="Q47" s="248" t="str">
        <f t="shared" si="21"/>
        <v/>
      </c>
      <c r="R47" s="503">
        <v>0</v>
      </c>
      <c r="S47" s="504"/>
      <c r="T47" s="503">
        <v>0</v>
      </c>
      <c r="U47" s="504"/>
      <c r="V47" s="503">
        <v>0</v>
      </c>
      <c r="W47" s="504"/>
      <c r="X47" s="494">
        <f t="shared" si="22"/>
        <v>0</v>
      </c>
      <c r="Y47" s="496"/>
      <c r="Z47" s="248" t="str">
        <f t="shared" si="23"/>
        <v/>
      </c>
      <c r="AA47" s="248" t="str">
        <f t="shared" si="25"/>
        <v/>
      </c>
      <c r="AB47" s="248" t="str">
        <f t="shared" si="24"/>
        <v/>
      </c>
      <c r="AC47" s="276" t="str">
        <f>IF(OR(Z47=0,Z47="",AA47="A"),"",RANK(#REF!,#REF!,1))</f>
        <v/>
      </c>
    </row>
    <row r="48" spans="1:39" ht="15.95" hidden="1" customHeight="1" x14ac:dyDescent="0.3">
      <c r="A48" s="251"/>
      <c r="B48" s="251"/>
      <c r="C48" s="246" t="str">
        <f t="shared" si="19"/>
        <v/>
      </c>
      <c r="D48" s="246" t="str">
        <f t="shared" si="19"/>
        <v/>
      </c>
      <c r="E48" s="277">
        <v>27</v>
      </c>
      <c r="F48" s="278" t="s">
        <v>46</v>
      </c>
      <c r="G48" s="279" t="s">
        <v>46</v>
      </c>
      <c r="H48" s="279" t="s">
        <v>46</v>
      </c>
      <c r="I48" s="503">
        <v>0</v>
      </c>
      <c r="J48" s="504"/>
      <c r="K48" s="503">
        <v>0</v>
      </c>
      <c r="L48" s="504"/>
      <c r="M48" s="503">
        <v>0</v>
      </c>
      <c r="N48" s="504"/>
      <c r="O48" s="494">
        <f t="shared" si="20"/>
        <v>0</v>
      </c>
      <c r="P48" s="496"/>
      <c r="Q48" s="248" t="str">
        <f t="shared" si="21"/>
        <v/>
      </c>
      <c r="R48" s="503">
        <v>0</v>
      </c>
      <c r="S48" s="504"/>
      <c r="T48" s="503">
        <v>0</v>
      </c>
      <c r="U48" s="504"/>
      <c r="V48" s="503">
        <v>0</v>
      </c>
      <c r="W48" s="504"/>
      <c r="X48" s="494">
        <f t="shared" si="22"/>
        <v>0</v>
      </c>
      <c r="Y48" s="496"/>
      <c r="Z48" s="248" t="str">
        <f t="shared" si="23"/>
        <v/>
      </c>
      <c r="AA48" s="248" t="str">
        <f t="shared" si="25"/>
        <v/>
      </c>
      <c r="AB48" s="248" t="str">
        <f t="shared" si="24"/>
        <v/>
      </c>
      <c r="AC48" s="276" t="str">
        <f>IF(OR(Z48=0,Z48="",AA48="A"),"",RANK(#REF!,#REF!,1))</f>
        <v/>
      </c>
    </row>
    <row r="49" spans="1:30" ht="15.95" hidden="1" customHeight="1" x14ac:dyDescent="0.3">
      <c r="A49" s="251"/>
      <c r="B49" s="251"/>
      <c r="C49" s="246" t="str">
        <f t="shared" si="19"/>
        <v/>
      </c>
      <c r="D49" s="246" t="str">
        <f t="shared" si="19"/>
        <v/>
      </c>
      <c r="E49" s="248">
        <v>28</v>
      </c>
      <c r="F49" s="278" t="s">
        <v>46</v>
      </c>
      <c r="G49" s="279" t="s">
        <v>46</v>
      </c>
      <c r="H49" s="279" t="s">
        <v>46</v>
      </c>
      <c r="I49" s="503">
        <v>0</v>
      </c>
      <c r="J49" s="504"/>
      <c r="K49" s="503">
        <v>0</v>
      </c>
      <c r="L49" s="504"/>
      <c r="M49" s="503">
        <v>0</v>
      </c>
      <c r="N49" s="504"/>
      <c r="O49" s="494">
        <f t="shared" si="20"/>
        <v>0</v>
      </c>
      <c r="P49" s="496"/>
      <c r="Q49" s="248" t="str">
        <f t="shared" si="21"/>
        <v/>
      </c>
      <c r="R49" s="503">
        <v>0</v>
      </c>
      <c r="S49" s="504"/>
      <c r="T49" s="503">
        <v>0</v>
      </c>
      <c r="U49" s="504"/>
      <c r="V49" s="503">
        <v>0</v>
      </c>
      <c r="W49" s="504"/>
      <c r="X49" s="494">
        <f t="shared" si="22"/>
        <v>0</v>
      </c>
      <c r="Y49" s="496"/>
      <c r="Z49" s="248" t="str">
        <f t="shared" si="23"/>
        <v/>
      </c>
      <c r="AA49" s="248" t="str">
        <f t="shared" si="25"/>
        <v/>
      </c>
      <c r="AB49" s="248" t="str">
        <f t="shared" si="24"/>
        <v/>
      </c>
      <c r="AC49" s="276" t="str">
        <f>IF(OR(Z49=0,Z49="",AA49="A"),"",RANK(#REF!,#REF!,1))</f>
        <v/>
      </c>
    </row>
    <row r="50" spans="1:30" ht="15.95" hidden="1" customHeight="1" x14ac:dyDescent="0.3">
      <c r="A50" s="251"/>
      <c r="B50" s="251"/>
      <c r="C50" s="246" t="str">
        <f t="shared" si="19"/>
        <v/>
      </c>
      <c r="D50" s="246" t="str">
        <f t="shared" si="19"/>
        <v/>
      </c>
      <c r="E50" s="277">
        <v>29</v>
      </c>
      <c r="F50" s="278" t="s">
        <v>46</v>
      </c>
      <c r="G50" s="279" t="s">
        <v>46</v>
      </c>
      <c r="H50" s="279" t="s">
        <v>46</v>
      </c>
      <c r="I50" s="503">
        <v>0</v>
      </c>
      <c r="J50" s="504"/>
      <c r="K50" s="503">
        <v>0</v>
      </c>
      <c r="L50" s="504"/>
      <c r="M50" s="503">
        <v>0</v>
      </c>
      <c r="N50" s="504"/>
      <c r="O50" s="494">
        <f t="shared" si="20"/>
        <v>0</v>
      </c>
      <c r="P50" s="496"/>
      <c r="Q50" s="248" t="str">
        <f t="shared" si="21"/>
        <v/>
      </c>
      <c r="R50" s="503">
        <v>0</v>
      </c>
      <c r="S50" s="504"/>
      <c r="T50" s="503">
        <v>0</v>
      </c>
      <c r="U50" s="504"/>
      <c r="V50" s="503">
        <v>0</v>
      </c>
      <c r="W50" s="504"/>
      <c r="X50" s="494">
        <f t="shared" si="22"/>
        <v>0</v>
      </c>
      <c r="Y50" s="496"/>
      <c r="Z50" s="248" t="str">
        <f t="shared" si="23"/>
        <v/>
      </c>
      <c r="AA50" s="248" t="str">
        <f t="shared" si="25"/>
        <v/>
      </c>
      <c r="AB50" s="248" t="str">
        <f t="shared" si="24"/>
        <v/>
      </c>
      <c r="AC50" s="276" t="str">
        <f>IF(OR(Z50=0,Z50="",AA50="A"),"",RANK(#REF!,#REF!,1))</f>
        <v/>
      </c>
    </row>
    <row r="51" spans="1:30" ht="15.95" hidden="1" customHeight="1" x14ac:dyDescent="0.3">
      <c r="A51" s="251"/>
      <c r="B51" s="251"/>
      <c r="C51" s="246" t="str">
        <f t="shared" si="19"/>
        <v/>
      </c>
      <c r="D51" s="246" t="str">
        <f t="shared" si="19"/>
        <v/>
      </c>
      <c r="E51" s="248">
        <v>30</v>
      </c>
      <c r="F51" s="278" t="s">
        <v>46</v>
      </c>
      <c r="G51" s="279" t="s">
        <v>46</v>
      </c>
      <c r="H51" s="279" t="s">
        <v>46</v>
      </c>
      <c r="I51" s="503">
        <v>0</v>
      </c>
      <c r="J51" s="504"/>
      <c r="K51" s="503">
        <v>0</v>
      </c>
      <c r="L51" s="504"/>
      <c r="M51" s="503">
        <v>0</v>
      </c>
      <c r="N51" s="504"/>
      <c r="O51" s="494">
        <f t="shared" si="20"/>
        <v>0</v>
      </c>
      <c r="P51" s="496"/>
      <c r="Q51" s="248" t="str">
        <f t="shared" si="21"/>
        <v/>
      </c>
      <c r="R51" s="503">
        <v>0</v>
      </c>
      <c r="S51" s="504"/>
      <c r="T51" s="503">
        <v>0</v>
      </c>
      <c r="U51" s="504"/>
      <c r="V51" s="503">
        <v>0</v>
      </c>
      <c r="W51" s="504"/>
      <c r="X51" s="494">
        <f t="shared" si="22"/>
        <v>0</v>
      </c>
      <c r="Y51" s="496"/>
      <c r="Z51" s="248" t="str">
        <f t="shared" si="23"/>
        <v/>
      </c>
      <c r="AA51" s="248" t="str">
        <f t="shared" si="25"/>
        <v/>
      </c>
      <c r="AB51" s="248" t="str">
        <f t="shared" si="24"/>
        <v/>
      </c>
      <c r="AC51" s="276" t="str">
        <f>IF(OR(Z51=0,Z51="",AA51="A"),"",RANK(#REF!,#REF!,1))</f>
        <v/>
      </c>
    </row>
    <row r="52" spans="1:30" ht="15.95" hidden="1" customHeight="1" x14ac:dyDescent="0.3">
      <c r="A52" s="251"/>
      <c r="B52" s="251"/>
      <c r="C52" s="246" t="str">
        <f t="shared" si="19"/>
        <v/>
      </c>
      <c r="D52" s="246" t="str">
        <f t="shared" si="19"/>
        <v/>
      </c>
      <c r="E52" s="277">
        <v>31</v>
      </c>
      <c r="F52" s="278" t="s">
        <v>46</v>
      </c>
      <c r="G52" s="279" t="s">
        <v>46</v>
      </c>
      <c r="H52" s="279" t="s">
        <v>46</v>
      </c>
      <c r="I52" s="503">
        <v>0</v>
      </c>
      <c r="J52" s="504"/>
      <c r="K52" s="503">
        <v>0</v>
      </c>
      <c r="L52" s="504"/>
      <c r="M52" s="503">
        <v>0</v>
      </c>
      <c r="N52" s="504"/>
      <c r="O52" s="494">
        <f t="shared" si="20"/>
        <v>0</v>
      </c>
      <c r="P52" s="496"/>
      <c r="Q52" s="248" t="str">
        <f t="shared" si="21"/>
        <v/>
      </c>
      <c r="R52" s="503">
        <v>0</v>
      </c>
      <c r="S52" s="504"/>
      <c r="T52" s="503">
        <v>0</v>
      </c>
      <c r="U52" s="504"/>
      <c r="V52" s="503">
        <v>0</v>
      </c>
      <c r="W52" s="504"/>
      <c r="X52" s="494">
        <f t="shared" si="22"/>
        <v>0</v>
      </c>
      <c r="Y52" s="496"/>
      <c r="Z52" s="248" t="str">
        <f t="shared" si="23"/>
        <v/>
      </c>
      <c r="AA52" s="248" t="str">
        <f t="shared" si="25"/>
        <v/>
      </c>
      <c r="AB52" s="248" t="str">
        <f t="shared" si="24"/>
        <v/>
      </c>
      <c r="AC52" s="276" t="str">
        <f>IF(OR(Z52=0,Z52="",AA52="A"),"",RANK(#REF!,#REF!,1))</f>
        <v/>
      </c>
    </row>
    <row r="53" spans="1:30" ht="15.95" hidden="1" customHeight="1" x14ac:dyDescent="0.3">
      <c r="A53" s="251"/>
      <c r="B53" s="251"/>
      <c r="C53" s="246" t="str">
        <f t="shared" si="19"/>
        <v/>
      </c>
      <c r="D53" s="246" t="str">
        <f t="shared" si="19"/>
        <v/>
      </c>
      <c r="E53" s="248">
        <v>32</v>
      </c>
      <c r="F53" s="278" t="s">
        <v>46</v>
      </c>
      <c r="G53" s="279" t="s">
        <v>46</v>
      </c>
      <c r="H53" s="279" t="s">
        <v>46</v>
      </c>
      <c r="I53" s="503">
        <v>0</v>
      </c>
      <c r="J53" s="504"/>
      <c r="K53" s="503">
        <v>0</v>
      </c>
      <c r="L53" s="504"/>
      <c r="M53" s="503">
        <v>0</v>
      </c>
      <c r="N53" s="504"/>
      <c r="O53" s="494">
        <f t="shared" si="20"/>
        <v>0</v>
      </c>
      <c r="P53" s="496"/>
      <c r="Q53" s="248" t="str">
        <f t="shared" si="21"/>
        <v/>
      </c>
      <c r="R53" s="503">
        <v>0</v>
      </c>
      <c r="S53" s="504"/>
      <c r="T53" s="503">
        <v>0</v>
      </c>
      <c r="U53" s="504"/>
      <c r="V53" s="503">
        <v>0</v>
      </c>
      <c r="W53" s="504"/>
      <c r="X53" s="494">
        <f t="shared" si="22"/>
        <v>0</v>
      </c>
      <c r="Y53" s="496"/>
      <c r="Z53" s="248" t="str">
        <f t="shared" si="23"/>
        <v/>
      </c>
      <c r="AA53" s="248" t="str">
        <f t="shared" si="25"/>
        <v/>
      </c>
      <c r="AB53" s="248" t="str">
        <f t="shared" si="24"/>
        <v/>
      </c>
      <c r="AC53" s="276" t="str">
        <f>IF(OR(Z53=0,Z53="",AA53="A"),"",RANK(#REF!,#REF!,1))</f>
        <v/>
      </c>
    </row>
    <row r="54" spans="1:30" hidden="1" x14ac:dyDescent="0.3">
      <c r="E54" s="262"/>
      <c r="G54" s="263"/>
      <c r="H54" s="263"/>
      <c r="AD54" s="265"/>
    </row>
    <row r="55" spans="1:30" hidden="1" x14ac:dyDescent="0.3">
      <c r="E55" s="505" t="s">
        <v>41</v>
      </c>
      <c r="F55" s="506"/>
      <c r="G55" s="506"/>
      <c r="H55" s="506"/>
      <c r="I55" s="506"/>
      <c r="J55" s="506"/>
      <c r="K55" s="507" t="s">
        <v>41</v>
      </c>
      <c r="L55" s="508"/>
      <c r="M55" s="508"/>
      <c r="N55" s="508"/>
      <c r="O55" s="508"/>
      <c r="P55" s="508"/>
      <c r="Q55" s="508"/>
      <c r="R55" s="508"/>
      <c r="S55" s="508"/>
      <c r="T55" s="508"/>
      <c r="U55" s="508"/>
      <c r="V55" s="509"/>
      <c r="W55" s="494" t="s">
        <v>42</v>
      </c>
      <c r="X55" s="495"/>
      <c r="Y55" s="495"/>
      <c r="Z55" s="495"/>
      <c r="AA55" s="495"/>
      <c r="AB55" s="495"/>
      <c r="AC55" s="496"/>
    </row>
    <row r="56" spans="1:30" hidden="1" x14ac:dyDescent="0.3">
      <c r="E56" s="248" t="s">
        <v>43</v>
      </c>
      <c r="F56" s="248" t="s">
        <v>44</v>
      </c>
      <c r="G56" s="248" t="s">
        <v>24</v>
      </c>
      <c r="H56" s="248" t="s">
        <v>25</v>
      </c>
      <c r="I56" s="510" t="s">
        <v>45</v>
      </c>
      <c r="J56" s="510"/>
      <c r="K56" s="277" t="s">
        <v>43</v>
      </c>
      <c r="L56" s="280" t="s">
        <v>44</v>
      </c>
      <c r="M56" s="494" t="s">
        <v>24</v>
      </c>
      <c r="N56" s="495"/>
      <c r="O56" s="495"/>
      <c r="P56" s="496"/>
      <c r="Q56" s="503" t="s">
        <v>25</v>
      </c>
      <c r="R56" s="511"/>
      <c r="S56" s="511"/>
      <c r="T56" s="504"/>
      <c r="U56" s="494" t="s">
        <v>45</v>
      </c>
      <c r="V56" s="496"/>
      <c r="W56" s="267"/>
      <c r="X56" s="268"/>
      <c r="Y56" s="268"/>
      <c r="Z56" s="241"/>
      <c r="AA56" s="269"/>
      <c r="AB56" s="269"/>
      <c r="AC56" s="270"/>
    </row>
    <row r="57" spans="1:30" ht="15.95" hidden="1" customHeight="1" x14ac:dyDescent="0.3">
      <c r="C57" s="246">
        <v>17</v>
      </c>
      <c r="D57" s="238">
        <v>25</v>
      </c>
      <c r="E57" s="248">
        <v>17</v>
      </c>
      <c r="F57" s="248" t="str">
        <f>IF(ISERROR(VLOOKUP($C57,$L$68:$N$99,2,FALSE)=TRUE),"",VLOOKUP($C57,$L$68:$N$99,2,FALSE))</f>
        <v/>
      </c>
      <c r="G57" s="279" t="str">
        <f t="shared" ref="G57:G64" si="26">IF(ISERROR(VLOOKUP($F57,males_declared,2,FALSE))=TRUE,"",UPPER(VLOOKUP($F57,males_declared,2,FALSE)))</f>
        <v/>
      </c>
      <c r="H57" s="279" t="str">
        <f t="shared" ref="H57:H64" si="27">IF(ISERROR(VLOOKUP($F57,males_declared,4,FALSE))=TRUE,"",UPPER(VLOOKUP($F57,males_declared,4,FALSE)))</f>
        <v/>
      </c>
      <c r="I57" s="494" t="str">
        <f>IF(ISERROR(VLOOKUP($C57,$L$68:$N$99,3,FALSE)=TRUE),"",VLOOKUP($C57,$L$68:$N$99,3,FALSE))</f>
        <v/>
      </c>
      <c r="J57" s="496"/>
      <c r="K57" s="248">
        <v>25</v>
      </c>
      <c r="L57" s="248" t="str">
        <f>IF(ISERROR(VLOOKUP($D57,$L$68:$N$99,2,FALSE)=TRUE),"",VLOOKUP($D57,$L$68:$N$99,2,FALSE))</f>
        <v/>
      </c>
      <c r="M57" s="497" t="str">
        <f t="shared" ref="M57:M64" si="28">IF(ISERROR(VLOOKUP($L57,males_declared,2,FALSE))=TRUE,"",UPPER(VLOOKUP($L57,males_declared,2,FALSE)))</f>
        <v/>
      </c>
      <c r="N57" s="498"/>
      <c r="O57" s="498"/>
      <c r="P57" s="499"/>
      <c r="Q57" s="500" t="str">
        <f t="shared" ref="Q57:Q64" si="29">IF(ISERROR(VLOOKUP($L57,males_declared,4,FALSE))=TRUE,"",UPPER(VLOOKUP($L57,males_declared,4,FALSE)))</f>
        <v/>
      </c>
      <c r="R57" s="501"/>
      <c r="S57" s="501"/>
      <c r="T57" s="502"/>
      <c r="U57" s="494" t="str">
        <f>IF(ISERROR(VLOOKUP($D57,$L$68:$N$99,3,FALSE)=TRUE),"",VLOOKUP($D57,$L$68:$N$99,3,FALSE))</f>
        <v/>
      </c>
      <c r="V57" s="496"/>
      <c r="W57" s="271"/>
      <c r="X57" s="272"/>
      <c r="Y57" s="272"/>
      <c r="Z57" s="273"/>
      <c r="AA57" s="274"/>
      <c r="AB57" s="274"/>
      <c r="AC57" s="275"/>
    </row>
    <row r="58" spans="1:30" ht="15.95" hidden="1" customHeight="1" x14ac:dyDescent="0.3">
      <c r="C58" s="246">
        <v>18</v>
      </c>
      <c r="D58" s="238">
        <v>26</v>
      </c>
      <c r="E58" s="248">
        <v>18</v>
      </c>
      <c r="F58" s="248" t="str">
        <f t="shared" ref="F58:F64" si="30">IF(ISERROR(VLOOKUP($C58,$L$68:$N$99,2,FALSE)=TRUE),"",VLOOKUP($C58,$L$68:$N$99,2,FALSE))</f>
        <v/>
      </c>
      <c r="G58" s="279" t="str">
        <f t="shared" si="26"/>
        <v/>
      </c>
      <c r="H58" s="279" t="str">
        <f t="shared" si="27"/>
        <v/>
      </c>
      <c r="I58" s="494" t="str">
        <f t="shared" ref="I58:I64" si="31">IF(ISERROR(VLOOKUP($C58,$L$68:$N$99,3,FALSE)=TRUE),"",VLOOKUP($C58,$L$68:$N$99,3,FALSE))</f>
        <v/>
      </c>
      <c r="J58" s="496"/>
      <c r="K58" s="248">
        <v>26</v>
      </c>
      <c r="L58" s="248" t="str">
        <f t="shared" ref="L58:L64" si="32">IF(ISERROR(VLOOKUP($D58,$L$68:$N$99,2,FALSE)=TRUE),"",VLOOKUP($D58,$L$68:$N$99,2,FALSE))</f>
        <v/>
      </c>
      <c r="M58" s="497" t="str">
        <f t="shared" si="28"/>
        <v/>
      </c>
      <c r="N58" s="498"/>
      <c r="O58" s="498"/>
      <c r="P58" s="499"/>
      <c r="Q58" s="500" t="str">
        <f t="shared" si="29"/>
        <v/>
      </c>
      <c r="R58" s="501"/>
      <c r="S58" s="501"/>
      <c r="T58" s="502"/>
      <c r="U58" s="494" t="str">
        <f t="shared" ref="U58:U64" si="33">IF(ISERROR(VLOOKUP($D58,$L$68:$N$99,3,FALSE)=TRUE),"",VLOOKUP($D58,$L$68:$N$99,3,FALSE))</f>
        <v/>
      </c>
      <c r="V58" s="496"/>
      <c r="W58" s="267"/>
      <c r="X58" s="268"/>
      <c r="Y58" s="268"/>
      <c r="Z58" s="241"/>
      <c r="AA58" s="269"/>
      <c r="AB58" s="269"/>
      <c r="AC58" s="270"/>
    </row>
    <row r="59" spans="1:30" ht="15.95" hidden="1" customHeight="1" x14ac:dyDescent="0.3">
      <c r="C59" s="246">
        <v>19</v>
      </c>
      <c r="D59" s="238">
        <v>27</v>
      </c>
      <c r="E59" s="248">
        <v>19</v>
      </c>
      <c r="F59" s="248" t="str">
        <f t="shared" si="30"/>
        <v/>
      </c>
      <c r="G59" s="279" t="str">
        <f t="shared" si="26"/>
        <v/>
      </c>
      <c r="H59" s="279" t="str">
        <f t="shared" si="27"/>
        <v/>
      </c>
      <c r="I59" s="494" t="str">
        <f t="shared" si="31"/>
        <v/>
      </c>
      <c r="J59" s="496"/>
      <c r="K59" s="248">
        <v>27</v>
      </c>
      <c r="L59" s="248" t="str">
        <f t="shared" si="32"/>
        <v/>
      </c>
      <c r="M59" s="497" t="str">
        <f t="shared" si="28"/>
        <v/>
      </c>
      <c r="N59" s="498"/>
      <c r="O59" s="498"/>
      <c r="P59" s="499"/>
      <c r="Q59" s="500" t="str">
        <f t="shared" si="29"/>
        <v/>
      </c>
      <c r="R59" s="501"/>
      <c r="S59" s="501"/>
      <c r="T59" s="502"/>
      <c r="U59" s="494" t="str">
        <f t="shared" si="33"/>
        <v/>
      </c>
      <c r="V59" s="496"/>
      <c r="W59" s="271"/>
      <c r="X59" s="272"/>
      <c r="Y59" s="272"/>
      <c r="Z59" s="273"/>
      <c r="AA59" s="274"/>
      <c r="AB59" s="274"/>
      <c r="AC59" s="275"/>
    </row>
    <row r="60" spans="1:30" ht="15.95" hidden="1" customHeight="1" x14ac:dyDescent="0.3">
      <c r="C60" s="246">
        <v>20</v>
      </c>
      <c r="D60" s="238">
        <v>28</v>
      </c>
      <c r="E60" s="248">
        <v>20</v>
      </c>
      <c r="F60" s="248" t="str">
        <f t="shared" si="30"/>
        <v/>
      </c>
      <c r="G60" s="279" t="str">
        <f t="shared" si="26"/>
        <v/>
      </c>
      <c r="H60" s="279" t="str">
        <f t="shared" si="27"/>
        <v/>
      </c>
      <c r="I60" s="494" t="str">
        <f t="shared" si="31"/>
        <v/>
      </c>
      <c r="J60" s="496"/>
      <c r="K60" s="248">
        <v>28</v>
      </c>
      <c r="L60" s="248" t="str">
        <f t="shared" si="32"/>
        <v/>
      </c>
      <c r="M60" s="497" t="str">
        <f t="shared" si="28"/>
        <v/>
      </c>
      <c r="N60" s="498"/>
      <c r="O60" s="498"/>
      <c r="P60" s="499"/>
      <c r="Q60" s="500" t="str">
        <f t="shared" si="29"/>
        <v/>
      </c>
      <c r="R60" s="501"/>
      <c r="S60" s="501"/>
      <c r="T60" s="502"/>
      <c r="U60" s="494" t="str">
        <f t="shared" si="33"/>
        <v/>
      </c>
      <c r="V60" s="496"/>
      <c r="W60" s="267"/>
      <c r="X60" s="268"/>
      <c r="Y60" s="268"/>
      <c r="Z60" s="241"/>
      <c r="AA60" s="269"/>
      <c r="AB60" s="269"/>
      <c r="AC60" s="270"/>
    </row>
    <row r="61" spans="1:30" ht="15.95" hidden="1" customHeight="1" x14ac:dyDescent="0.3">
      <c r="C61" s="246">
        <v>21</v>
      </c>
      <c r="D61" s="238">
        <v>29</v>
      </c>
      <c r="E61" s="248">
        <v>21</v>
      </c>
      <c r="F61" s="248" t="str">
        <f t="shared" si="30"/>
        <v/>
      </c>
      <c r="G61" s="279" t="str">
        <f t="shared" si="26"/>
        <v/>
      </c>
      <c r="H61" s="279" t="str">
        <f t="shared" si="27"/>
        <v/>
      </c>
      <c r="I61" s="494" t="str">
        <f t="shared" si="31"/>
        <v/>
      </c>
      <c r="J61" s="496"/>
      <c r="K61" s="248">
        <v>29</v>
      </c>
      <c r="L61" s="248" t="str">
        <f t="shared" si="32"/>
        <v/>
      </c>
      <c r="M61" s="497" t="str">
        <f t="shared" si="28"/>
        <v/>
      </c>
      <c r="N61" s="498"/>
      <c r="O61" s="498"/>
      <c r="P61" s="499"/>
      <c r="Q61" s="500" t="str">
        <f t="shared" si="29"/>
        <v/>
      </c>
      <c r="R61" s="501"/>
      <c r="S61" s="501"/>
      <c r="T61" s="502"/>
      <c r="U61" s="494" t="str">
        <f t="shared" si="33"/>
        <v/>
      </c>
      <c r="V61" s="496"/>
      <c r="W61" s="271"/>
      <c r="X61" s="272"/>
      <c r="Y61" s="272"/>
      <c r="Z61" s="273"/>
      <c r="AA61" s="274"/>
      <c r="AB61" s="274"/>
      <c r="AC61" s="275"/>
    </row>
    <row r="62" spans="1:30" ht="15.95" hidden="1" customHeight="1" x14ac:dyDescent="0.3">
      <c r="C62" s="246">
        <v>22</v>
      </c>
      <c r="D62" s="238">
        <v>30</v>
      </c>
      <c r="E62" s="248">
        <v>22</v>
      </c>
      <c r="F62" s="248" t="str">
        <f t="shared" si="30"/>
        <v/>
      </c>
      <c r="G62" s="279" t="str">
        <f t="shared" si="26"/>
        <v/>
      </c>
      <c r="H62" s="279" t="str">
        <f t="shared" si="27"/>
        <v/>
      </c>
      <c r="I62" s="494" t="str">
        <f t="shared" si="31"/>
        <v/>
      </c>
      <c r="J62" s="496"/>
      <c r="K62" s="248">
        <v>30</v>
      </c>
      <c r="L62" s="248" t="str">
        <f t="shared" si="32"/>
        <v/>
      </c>
      <c r="M62" s="497" t="str">
        <f t="shared" si="28"/>
        <v/>
      </c>
      <c r="N62" s="498"/>
      <c r="O62" s="498"/>
      <c r="P62" s="499"/>
      <c r="Q62" s="500" t="str">
        <f t="shared" si="29"/>
        <v/>
      </c>
      <c r="R62" s="501"/>
      <c r="S62" s="501"/>
      <c r="T62" s="502"/>
      <c r="U62" s="494" t="str">
        <f t="shared" si="33"/>
        <v/>
      </c>
      <c r="V62" s="496"/>
      <c r="W62" s="494" t="s">
        <v>47</v>
      </c>
      <c r="X62" s="495"/>
      <c r="Y62" s="495"/>
      <c r="Z62" s="495"/>
      <c r="AA62" s="495"/>
      <c r="AB62" s="495"/>
      <c r="AC62" s="496"/>
    </row>
    <row r="63" spans="1:30" ht="15.95" hidden="1" customHeight="1" x14ac:dyDescent="0.3">
      <c r="C63" s="246">
        <v>23</v>
      </c>
      <c r="D63" s="238">
        <v>31</v>
      </c>
      <c r="E63" s="248">
        <v>23</v>
      </c>
      <c r="F63" s="248" t="str">
        <f t="shared" si="30"/>
        <v/>
      </c>
      <c r="G63" s="279" t="str">
        <f t="shared" si="26"/>
        <v/>
      </c>
      <c r="H63" s="279" t="str">
        <f t="shared" si="27"/>
        <v/>
      </c>
      <c r="I63" s="494" t="str">
        <f t="shared" si="31"/>
        <v/>
      </c>
      <c r="J63" s="496"/>
      <c r="K63" s="248">
        <v>31</v>
      </c>
      <c r="L63" s="248" t="str">
        <f t="shared" si="32"/>
        <v/>
      </c>
      <c r="M63" s="497" t="str">
        <f t="shared" si="28"/>
        <v/>
      </c>
      <c r="N63" s="498"/>
      <c r="O63" s="498"/>
      <c r="P63" s="499"/>
      <c r="Q63" s="500" t="str">
        <f t="shared" si="29"/>
        <v/>
      </c>
      <c r="R63" s="501"/>
      <c r="S63" s="501"/>
      <c r="T63" s="502"/>
      <c r="U63" s="494" t="str">
        <f t="shared" si="33"/>
        <v/>
      </c>
      <c r="V63" s="496"/>
      <c r="W63" s="267"/>
      <c r="X63" s="268"/>
      <c r="Y63" s="268"/>
      <c r="Z63" s="241"/>
      <c r="AA63" s="269"/>
      <c r="AB63" s="269"/>
      <c r="AC63" s="270"/>
    </row>
    <row r="64" spans="1:30" ht="15.95" hidden="1" customHeight="1" x14ac:dyDescent="0.3">
      <c r="C64" s="246">
        <v>24</v>
      </c>
      <c r="D64" s="238">
        <v>32</v>
      </c>
      <c r="E64" s="248">
        <v>24</v>
      </c>
      <c r="F64" s="248" t="str">
        <f t="shared" si="30"/>
        <v/>
      </c>
      <c r="G64" s="279" t="str">
        <f t="shared" si="26"/>
        <v/>
      </c>
      <c r="H64" s="279" t="str">
        <f t="shared" si="27"/>
        <v/>
      </c>
      <c r="I64" s="494" t="str">
        <f t="shared" si="31"/>
        <v/>
      </c>
      <c r="J64" s="496"/>
      <c r="K64" s="248">
        <v>32</v>
      </c>
      <c r="L64" s="248" t="str">
        <f t="shared" si="32"/>
        <v/>
      </c>
      <c r="M64" s="497" t="str">
        <f t="shared" si="28"/>
        <v/>
      </c>
      <c r="N64" s="498"/>
      <c r="O64" s="498"/>
      <c r="P64" s="499"/>
      <c r="Q64" s="500" t="str">
        <f t="shared" si="29"/>
        <v/>
      </c>
      <c r="R64" s="501"/>
      <c r="S64" s="501"/>
      <c r="T64" s="502"/>
      <c r="U64" s="494" t="str">
        <f t="shared" si="33"/>
        <v/>
      </c>
      <c r="V64" s="496"/>
      <c r="W64" s="271"/>
      <c r="X64" s="272"/>
      <c r="Y64" s="272"/>
      <c r="Z64" s="273"/>
      <c r="AA64" s="274"/>
      <c r="AB64" s="274"/>
      <c r="AC64" s="275"/>
    </row>
    <row r="65" spans="3:14" hidden="1" x14ac:dyDescent="0.3"/>
    <row r="66" spans="3:14" hidden="1" x14ac:dyDescent="0.3"/>
    <row r="67" spans="3:14" hidden="1" x14ac:dyDescent="0.3">
      <c r="C67" s="243"/>
      <c r="D67" s="243"/>
      <c r="E67" s="281"/>
      <c r="F67" s="281"/>
      <c r="G67" s="282"/>
      <c r="H67" s="282"/>
      <c r="I67" s="283" t="s">
        <v>50</v>
      </c>
      <c r="J67" s="283" t="s">
        <v>51</v>
      </c>
      <c r="K67" s="283" t="s">
        <v>52</v>
      </c>
      <c r="L67" s="283" t="s">
        <v>51</v>
      </c>
      <c r="M67" s="284"/>
      <c r="N67" s="284"/>
    </row>
    <row r="68" spans="3:14" hidden="1" x14ac:dyDescent="0.3">
      <c r="C68" s="243"/>
      <c r="D68" s="243"/>
      <c r="E68" s="283">
        <f t="shared" ref="E68:E99" si="34">L68</f>
        <v>4</v>
      </c>
      <c r="F68" s="283">
        <f t="shared" ref="F68:H83" si="35">F6</f>
        <v>110</v>
      </c>
      <c r="G68" s="284" t="str">
        <f t="shared" si="35"/>
        <v>Katie HEAD</v>
      </c>
      <c r="H68" s="284" t="str">
        <f t="shared" si="35"/>
        <v>Newham &amp; Essex Beagles</v>
      </c>
      <c r="I68" s="283">
        <f>O6</f>
        <v>56.23</v>
      </c>
      <c r="J68" s="283">
        <f>IF(OR(I68=0,I68=""),"",RANK(I68,$I$68:$I$99))</f>
        <v>5</v>
      </c>
      <c r="K68" s="283">
        <f t="shared" ref="K68:K83" si="36">X6</f>
        <v>57.47</v>
      </c>
      <c r="L68" s="283">
        <f t="shared" ref="L68:L99" si="37">IF(OR(K68=0,K68=""),"",RANK(K68,$K$68:$K$99))</f>
        <v>4</v>
      </c>
      <c r="M68" s="283">
        <f t="shared" ref="M68:M99" si="38">F68</f>
        <v>110</v>
      </c>
      <c r="N68" s="283">
        <f t="shared" ref="N68:N99" si="39">K68</f>
        <v>57.47</v>
      </c>
    </row>
    <row r="69" spans="3:14" hidden="1" x14ac:dyDescent="0.3">
      <c r="C69" s="243"/>
      <c r="D69" s="243"/>
      <c r="E69" s="283">
        <f t="shared" si="34"/>
        <v>2</v>
      </c>
      <c r="F69" s="283">
        <f t="shared" si="35"/>
        <v>111</v>
      </c>
      <c r="G69" s="284" t="str">
        <f t="shared" si="35"/>
        <v>Lucy MARSHALL</v>
      </c>
      <c r="H69" s="284" t="str">
        <f t="shared" si="35"/>
        <v>WG &amp; E L</v>
      </c>
      <c r="I69" s="283">
        <f t="shared" ref="I69:I83" si="40">O7</f>
        <v>56.79</v>
      </c>
      <c r="J69" s="283">
        <f t="shared" ref="J69:J99" si="41">IF(OR(I69=0,I69=""),"",RANK(I69,$I$68:$I$99))</f>
        <v>3</v>
      </c>
      <c r="K69" s="283">
        <f t="shared" si="36"/>
        <v>58.22</v>
      </c>
      <c r="L69" s="283">
        <f t="shared" si="37"/>
        <v>2</v>
      </c>
      <c r="M69" s="283">
        <f t="shared" si="38"/>
        <v>111</v>
      </c>
      <c r="N69" s="283">
        <f t="shared" si="39"/>
        <v>58.22</v>
      </c>
    </row>
    <row r="70" spans="3:14" hidden="1" x14ac:dyDescent="0.3">
      <c r="C70" s="243"/>
      <c r="D70" s="243"/>
      <c r="E70" s="283">
        <f t="shared" si="34"/>
        <v>8</v>
      </c>
      <c r="F70" s="283">
        <f t="shared" si="35"/>
        <v>106</v>
      </c>
      <c r="G70" s="284" t="str">
        <f t="shared" si="35"/>
        <v>Emma BEARDMORE</v>
      </c>
      <c r="H70" s="284" t="str">
        <f t="shared" si="35"/>
        <v>Harrow</v>
      </c>
      <c r="I70" s="283">
        <f t="shared" si="40"/>
        <v>47.59</v>
      </c>
      <c r="J70" s="283">
        <f t="shared" si="41"/>
        <v>8</v>
      </c>
      <c r="K70" s="283">
        <f t="shared" si="36"/>
        <v>47.59</v>
      </c>
      <c r="L70" s="283">
        <f t="shared" si="37"/>
        <v>8</v>
      </c>
      <c r="M70" s="283">
        <f t="shared" si="38"/>
        <v>106</v>
      </c>
      <c r="N70" s="283">
        <f t="shared" si="39"/>
        <v>47.59</v>
      </c>
    </row>
    <row r="71" spans="3:14" hidden="1" x14ac:dyDescent="0.3">
      <c r="C71" s="243"/>
      <c r="D71" s="243"/>
      <c r="E71" s="283">
        <f t="shared" si="34"/>
        <v>6</v>
      </c>
      <c r="F71" s="283">
        <f t="shared" si="35"/>
        <v>109</v>
      </c>
      <c r="G71" s="284" t="str">
        <f t="shared" si="35"/>
        <v>Katie LAMBERT</v>
      </c>
      <c r="H71" s="284" t="str">
        <f t="shared" si="35"/>
        <v>Kidderminster &amp; Stourport</v>
      </c>
      <c r="I71" s="283">
        <f t="shared" si="40"/>
        <v>52.25</v>
      </c>
      <c r="J71" s="283">
        <f t="shared" si="41"/>
        <v>6</v>
      </c>
      <c r="K71" s="283">
        <f t="shared" si="36"/>
        <v>52.25</v>
      </c>
      <c r="L71" s="283">
        <f t="shared" si="37"/>
        <v>6</v>
      </c>
      <c r="M71" s="283">
        <f t="shared" si="38"/>
        <v>109</v>
      </c>
      <c r="N71" s="283">
        <f t="shared" si="39"/>
        <v>52.25</v>
      </c>
    </row>
    <row r="72" spans="3:14" hidden="1" x14ac:dyDescent="0.3">
      <c r="C72" s="243"/>
      <c r="D72" s="243"/>
      <c r="E72" s="283">
        <f t="shared" si="34"/>
        <v>5</v>
      </c>
      <c r="F72" s="283">
        <f t="shared" si="35"/>
        <v>108</v>
      </c>
      <c r="G72" s="284" t="str">
        <f t="shared" si="35"/>
        <v>Cathrine BEATTY</v>
      </c>
      <c r="H72" s="284" t="str">
        <f t="shared" si="35"/>
        <v>LSAC</v>
      </c>
      <c r="I72" s="283">
        <f t="shared" si="40"/>
        <v>56.56</v>
      </c>
      <c r="J72" s="283">
        <f t="shared" si="41"/>
        <v>4</v>
      </c>
      <c r="K72" s="283">
        <f t="shared" si="36"/>
        <v>56.56</v>
      </c>
      <c r="L72" s="283">
        <f t="shared" si="37"/>
        <v>5</v>
      </c>
      <c r="M72" s="283">
        <f t="shared" si="38"/>
        <v>108</v>
      </c>
      <c r="N72" s="283">
        <f t="shared" si="39"/>
        <v>56.56</v>
      </c>
    </row>
    <row r="73" spans="3:14" hidden="1" x14ac:dyDescent="0.3">
      <c r="C73" s="243"/>
      <c r="D73" s="243"/>
      <c r="E73" s="283">
        <f t="shared" si="34"/>
        <v>1</v>
      </c>
      <c r="F73" s="283">
        <f t="shared" si="35"/>
        <v>114</v>
      </c>
      <c r="G73" s="284" t="str">
        <f t="shared" si="35"/>
        <v>Jessica MAYHO</v>
      </c>
      <c r="H73" s="284" t="str">
        <f t="shared" si="35"/>
        <v>Birchfield Harriers</v>
      </c>
      <c r="I73" s="283">
        <f t="shared" si="40"/>
        <v>61.78</v>
      </c>
      <c r="J73" s="283">
        <f t="shared" si="41"/>
        <v>1</v>
      </c>
      <c r="K73" s="283">
        <f t="shared" si="36"/>
        <v>61.78</v>
      </c>
      <c r="L73" s="283">
        <f t="shared" si="37"/>
        <v>1</v>
      </c>
      <c r="M73" s="283">
        <f t="shared" si="38"/>
        <v>114</v>
      </c>
      <c r="N73" s="283">
        <f t="shared" si="39"/>
        <v>61.78</v>
      </c>
    </row>
    <row r="74" spans="3:14" hidden="1" x14ac:dyDescent="0.3">
      <c r="C74" s="243"/>
      <c r="D74" s="243"/>
      <c r="E74" s="283" t="str">
        <f t="shared" si="34"/>
        <v/>
      </c>
      <c r="F74" s="283">
        <f t="shared" si="35"/>
        <v>112</v>
      </c>
      <c r="G74" s="284" t="str">
        <f t="shared" si="35"/>
        <v xml:space="preserve"> </v>
      </c>
      <c r="H74" s="284">
        <f t="shared" si="35"/>
        <v>0</v>
      </c>
      <c r="I74" s="283">
        <f t="shared" si="40"/>
        <v>0</v>
      </c>
      <c r="J74" s="283" t="str">
        <f t="shared" si="41"/>
        <v/>
      </c>
      <c r="K74" s="283">
        <f t="shared" si="36"/>
        <v>0</v>
      </c>
      <c r="L74" s="283" t="str">
        <f t="shared" si="37"/>
        <v/>
      </c>
      <c r="M74" s="283">
        <f t="shared" si="38"/>
        <v>112</v>
      </c>
      <c r="N74" s="283">
        <f t="shared" si="39"/>
        <v>0</v>
      </c>
    </row>
    <row r="75" spans="3:14" hidden="1" x14ac:dyDescent="0.3">
      <c r="C75" s="243"/>
      <c r="D75" s="243"/>
      <c r="E75" s="283" t="str">
        <f t="shared" si="34"/>
        <v/>
      </c>
      <c r="F75" s="283">
        <f t="shared" si="35"/>
        <v>0</v>
      </c>
      <c r="G75" s="284" t="str">
        <f t="shared" si="35"/>
        <v/>
      </c>
      <c r="H75" s="284" t="str">
        <f t="shared" si="35"/>
        <v/>
      </c>
      <c r="I75" s="283">
        <f t="shared" si="40"/>
        <v>0</v>
      </c>
      <c r="J75" s="283" t="str">
        <f t="shared" si="41"/>
        <v/>
      </c>
      <c r="K75" s="283">
        <f t="shared" si="36"/>
        <v>0</v>
      </c>
      <c r="L75" s="283" t="str">
        <f t="shared" si="37"/>
        <v/>
      </c>
      <c r="M75" s="283">
        <f t="shared" si="38"/>
        <v>0</v>
      </c>
      <c r="N75" s="283">
        <f t="shared" si="39"/>
        <v>0</v>
      </c>
    </row>
    <row r="76" spans="3:14" hidden="1" x14ac:dyDescent="0.3">
      <c r="C76" s="243"/>
      <c r="D76" s="243"/>
      <c r="E76" s="283">
        <f t="shared" si="34"/>
        <v>7</v>
      </c>
      <c r="F76" s="283">
        <f t="shared" si="35"/>
        <v>107</v>
      </c>
      <c r="G76" s="284" t="str">
        <f t="shared" si="35"/>
        <v>Zoe PRICE</v>
      </c>
      <c r="H76" s="284" t="str">
        <f t="shared" si="35"/>
        <v>Liverpool Harriers</v>
      </c>
      <c r="I76" s="283">
        <f t="shared" si="40"/>
        <v>51.3</v>
      </c>
      <c r="J76" s="283">
        <f t="shared" si="41"/>
        <v>7</v>
      </c>
      <c r="K76" s="283">
        <f t="shared" si="36"/>
        <v>51.3</v>
      </c>
      <c r="L76" s="283">
        <f t="shared" si="37"/>
        <v>7</v>
      </c>
      <c r="M76" s="283">
        <f t="shared" si="38"/>
        <v>107</v>
      </c>
      <c r="N76" s="283">
        <f t="shared" si="39"/>
        <v>51.3</v>
      </c>
    </row>
    <row r="77" spans="3:14" hidden="1" x14ac:dyDescent="0.3">
      <c r="C77" s="243"/>
      <c r="D77" s="243"/>
      <c r="E77" s="283">
        <f t="shared" si="34"/>
        <v>3</v>
      </c>
      <c r="F77" s="283">
        <f t="shared" si="35"/>
        <v>113</v>
      </c>
      <c r="G77" s="284" t="str">
        <f t="shared" si="35"/>
        <v>Charlotte PAYNE</v>
      </c>
      <c r="H77" s="284" t="str">
        <f t="shared" si="35"/>
        <v>Newbury</v>
      </c>
      <c r="I77" s="283">
        <f t="shared" si="40"/>
        <v>57.93</v>
      </c>
      <c r="J77" s="283">
        <f t="shared" si="41"/>
        <v>2</v>
      </c>
      <c r="K77" s="283">
        <f t="shared" si="36"/>
        <v>57.93</v>
      </c>
      <c r="L77" s="283">
        <f t="shared" si="37"/>
        <v>3</v>
      </c>
      <c r="M77" s="283">
        <f t="shared" si="38"/>
        <v>113</v>
      </c>
      <c r="N77" s="283">
        <f t="shared" si="39"/>
        <v>57.93</v>
      </c>
    </row>
    <row r="78" spans="3:14" hidden="1" x14ac:dyDescent="0.3">
      <c r="C78" s="243"/>
      <c r="D78" s="243"/>
      <c r="E78" s="283" t="str">
        <f t="shared" si="34"/>
        <v/>
      </c>
      <c r="F78" s="283">
        <f t="shared" si="35"/>
        <v>0</v>
      </c>
      <c r="G78" s="284" t="str">
        <f t="shared" si="35"/>
        <v/>
      </c>
      <c r="H78" s="284" t="str">
        <f t="shared" si="35"/>
        <v/>
      </c>
      <c r="I78" s="283">
        <f t="shared" si="40"/>
        <v>0</v>
      </c>
      <c r="J78" s="283" t="str">
        <f t="shared" si="41"/>
        <v/>
      </c>
      <c r="K78" s="283">
        <f t="shared" si="36"/>
        <v>0</v>
      </c>
      <c r="L78" s="283" t="str">
        <f t="shared" si="37"/>
        <v/>
      </c>
      <c r="M78" s="283">
        <f t="shared" si="38"/>
        <v>0</v>
      </c>
      <c r="N78" s="283">
        <f t="shared" si="39"/>
        <v>0</v>
      </c>
    </row>
    <row r="79" spans="3:14" hidden="1" x14ac:dyDescent="0.3">
      <c r="C79" s="243"/>
      <c r="D79" s="243"/>
      <c r="E79" s="283" t="str">
        <f t="shared" si="34"/>
        <v/>
      </c>
      <c r="F79" s="283">
        <f t="shared" si="35"/>
        <v>0</v>
      </c>
      <c r="G79" s="284" t="str">
        <f t="shared" si="35"/>
        <v/>
      </c>
      <c r="H79" s="284" t="str">
        <f t="shared" si="35"/>
        <v/>
      </c>
      <c r="I79" s="283">
        <f t="shared" si="40"/>
        <v>0</v>
      </c>
      <c r="J79" s="283" t="str">
        <f t="shared" si="41"/>
        <v/>
      </c>
      <c r="K79" s="283">
        <f t="shared" si="36"/>
        <v>0</v>
      </c>
      <c r="L79" s="283" t="str">
        <f t="shared" si="37"/>
        <v/>
      </c>
      <c r="M79" s="283">
        <f t="shared" si="38"/>
        <v>0</v>
      </c>
      <c r="N79" s="283">
        <f t="shared" si="39"/>
        <v>0</v>
      </c>
    </row>
    <row r="80" spans="3:14" hidden="1" x14ac:dyDescent="0.3">
      <c r="C80" s="243"/>
      <c r="D80" s="243"/>
      <c r="E80" s="283" t="str">
        <f t="shared" si="34"/>
        <v/>
      </c>
      <c r="F80" s="283">
        <f t="shared" si="35"/>
        <v>0</v>
      </c>
      <c r="G80" s="284" t="str">
        <f t="shared" si="35"/>
        <v/>
      </c>
      <c r="H80" s="284" t="str">
        <f t="shared" si="35"/>
        <v/>
      </c>
      <c r="I80" s="283">
        <f t="shared" si="40"/>
        <v>0</v>
      </c>
      <c r="J80" s="283" t="str">
        <f t="shared" si="41"/>
        <v/>
      </c>
      <c r="K80" s="283">
        <f t="shared" si="36"/>
        <v>0</v>
      </c>
      <c r="L80" s="283" t="str">
        <f t="shared" si="37"/>
        <v/>
      </c>
      <c r="M80" s="283">
        <f t="shared" si="38"/>
        <v>0</v>
      </c>
      <c r="N80" s="283">
        <f t="shared" si="39"/>
        <v>0</v>
      </c>
    </row>
    <row r="81" spans="5:29" s="243" customFormat="1" hidden="1" x14ac:dyDescent="0.3">
      <c r="E81" s="283" t="str">
        <f t="shared" si="34"/>
        <v/>
      </c>
      <c r="F81" s="283">
        <f t="shared" si="35"/>
        <v>0</v>
      </c>
      <c r="G81" s="284" t="str">
        <f t="shared" si="35"/>
        <v/>
      </c>
      <c r="H81" s="284" t="str">
        <f t="shared" si="35"/>
        <v/>
      </c>
      <c r="I81" s="283">
        <f t="shared" si="40"/>
        <v>0</v>
      </c>
      <c r="J81" s="283" t="str">
        <f t="shared" si="41"/>
        <v/>
      </c>
      <c r="K81" s="283">
        <f t="shared" si="36"/>
        <v>0</v>
      </c>
      <c r="L81" s="283" t="str">
        <f t="shared" si="37"/>
        <v/>
      </c>
      <c r="M81" s="283">
        <f t="shared" si="38"/>
        <v>0</v>
      </c>
      <c r="N81" s="283">
        <f t="shared" si="39"/>
        <v>0</v>
      </c>
      <c r="AA81" s="251"/>
      <c r="AB81" s="251"/>
      <c r="AC81" s="264"/>
    </row>
    <row r="82" spans="5:29" s="243" customFormat="1" hidden="1" x14ac:dyDescent="0.3">
      <c r="E82" s="283" t="str">
        <f t="shared" si="34"/>
        <v/>
      </c>
      <c r="F82" s="283">
        <f t="shared" si="35"/>
        <v>0</v>
      </c>
      <c r="G82" s="284" t="str">
        <f t="shared" si="35"/>
        <v/>
      </c>
      <c r="H82" s="284" t="str">
        <f t="shared" si="35"/>
        <v/>
      </c>
      <c r="I82" s="283">
        <f t="shared" si="40"/>
        <v>0</v>
      </c>
      <c r="J82" s="283" t="str">
        <f t="shared" si="41"/>
        <v/>
      </c>
      <c r="K82" s="283">
        <f t="shared" si="36"/>
        <v>0</v>
      </c>
      <c r="L82" s="283" t="str">
        <f t="shared" si="37"/>
        <v/>
      </c>
      <c r="M82" s="283">
        <f t="shared" si="38"/>
        <v>0</v>
      </c>
      <c r="N82" s="283">
        <f t="shared" si="39"/>
        <v>0</v>
      </c>
      <c r="AA82" s="251"/>
      <c r="AB82" s="251"/>
      <c r="AC82" s="264"/>
    </row>
    <row r="83" spans="5:29" s="243" customFormat="1" hidden="1" x14ac:dyDescent="0.3">
      <c r="E83" s="283" t="str">
        <f t="shared" si="34"/>
        <v/>
      </c>
      <c r="F83" s="283">
        <f t="shared" si="35"/>
        <v>0</v>
      </c>
      <c r="G83" s="284" t="str">
        <f t="shared" si="35"/>
        <v/>
      </c>
      <c r="H83" s="284" t="str">
        <f t="shared" si="35"/>
        <v/>
      </c>
      <c r="I83" s="283">
        <f t="shared" si="40"/>
        <v>0</v>
      </c>
      <c r="J83" s="283" t="str">
        <f t="shared" si="41"/>
        <v/>
      </c>
      <c r="K83" s="283">
        <f t="shared" si="36"/>
        <v>0</v>
      </c>
      <c r="L83" s="283" t="str">
        <f t="shared" si="37"/>
        <v/>
      </c>
      <c r="M83" s="283">
        <f t="shared" si="38"/>
        <v>0</v>
      </c>
      <c r="N83" s="283">
        <f t="shared" si="39"/>
        <v>0</v>
      </c>
      <c r="AA83" s="251"/>
      <c r="AB83" s="251"/>
      <c r="AC83" s="264"/>
    </row>
    <row r="84" spans="5:29" s="243" customFormat="1" hidden="1" x14ac:dyDescent="0.3">
      <c r="E84" s="285" t="str">
        <f t="shared" si="34"/>
        <v/>
      </c>
      <c r="F84" s="285">
        <f t="shared" ref="F84:H99" si="42">F38</f>
        <v>0</v>
      </c>
      <c r="G84" s="286" t="str">
        <f t="shared" si="42"/>
        <v/>
      </c>
      <c r="H84" s="286" t="str">
        <f t="shared" si="42"/>
        <v/>
      </c>
      <c r="I84" s="285">
        <f>O38</f>
        <v>0</v>
      </c>
      <c r="J84" s="285" t="str">
        <f t="shared" si="41"/>
        <v/>
      </c>
      <c r="K84" s="285">
        <f>X38</f>
        <v>0</v>
      </c>
      <c r="L84" s="285" t="str">
        <f t="shared" si="37"/>
        <v/>
      </c>
      <c r="M84" s="285">
        <f t="shared" si="38"/>
        <v>0</v>
      </c>
      <c r="N84" s="285">
        <f t="shared" si="39"/>
        <v>0</v>
      </c>
      <c r="AA84" s="251"/>
      <c r="AB84" s="251"/>
      <c r="AC84" s="264"/>
    </row>
    <row r="85" spans="5:29" s="243" customFormat="1" hidden="1" x14ac:dyDescent="0.3">
      <c r="E85" s="285" t="str">
        <f t="shared" si="34"/>
        <v/>
      </c>
      <c r="F85" s="285">
        <f t="shared" si="42"/>
        <v>0</v>
      </c>
      <c r="G85" s="286" t="str">
        <f t="shared" si="42"/>
        <v/>
      </c>
      <c r="H85" s="286" t="str">
        <f t="shared" si="42"/>
        <v/>
      </c>
      <c r="I85" s="285">
        <f t="shared" ref="I85:I99" si="43">O39</f>
        <v>0</v>
      </c>
      <c r="J85" s="285" t="str">
        <f t="shared" si="41"/>
        <v/>
      </c>
      <c r="K85" s="285">
        <f t="shared" ref="K85:K99" si="44">X39</f>
        <v>0</v>
      </c>
      <c r="L85" s="285" t="str">
        <f t="shared" si="37"/>
        <v/>
      </c>
      <c r="M85" s="285">
        <f t="shared" si="38"/>
        <v>0</v>
      </c>
      <c r="N85" s="285">
        <f t="shared" si="39"/>
        <v>0</v>
      </c>
      <c r="AA85" s="251"/>
      <c r="AB85" s="251"/>
      <c r="AC85" s="264"/>
    </row>
    <row r="86" spans="5:29" s="243" customFormat="1" hidden="1" x14ac:dyDescent="0.3">
      <c r="E86" s="285" t="str">
        <f t="shared" si="34"/>
        <v/>
      </c>
      <c r="F86" s="285">
        <f t="shared" si="42"/>
        <v>0</v>
      </c>
      <c r="G86" s="286" t="str">
        <f t="shared" si="42"/>
        <v/>
      </c>
      <c r="H86" s="286" t="str">
        <f t="shared" si="42"/>
        <v/>
      </c>
      <c r="I86" s="285">
        <f t="shared" si="43"/>
        <v>0</v>
      </c>
      <c r="J86" s="285" t="str">
        <f t="shared" si="41"/>
        <v/>
      </c>
      <c r="K86" s="285">
        <f t="shared" si="44"/>
        <v>0</v>
      </c>
      <c r="L86" s="285" t="str">
        <f t="shared" si="37"/>
        <v/>
      </c>
      <c r="M86" s="285">
        <f t="shared" si="38"/>
        <v>0</v>
      </c>
      <c r="N86" s="285">
        <f t="shared" si="39"/>
        <v>0</v>
      </c>
      <c r="AA86" s="251"/>
      <c r="AB86" s="251"/>
      <c r="AC86" s="264"/>
    </row>
    <row r="87" spans="5:29" s="243" customFormat="1" hidden="1" x14ac:dyDescent="0.3">
      <c r="E87" s="285" t="str">
        <f t="shared" si="34"/>
        <v/>
      </c>
      <c r="F87" s="285">
        <f t="shared" si="42"/>
        <v>0</v>
      </c>
      <c r="G87" s="286" t="str">
        <f t="shared" si="42"/>
        <v/>
      </c>
      <c r="H87" s="286" t="str">
        <f t="shared" si="42"/>
        <v/>
      </c>
      <c r="I87" s="285">
        <f t="shared" si="43"/>
        <v>0</v>
      </c>
      <c r="J87" s="285" t="str">
        <f t="shared" si="41"/>
        <v/>
      </c>
      <c r="K87" s="285">
        <f t="shared" si="44"/>
        <v>0</v>
      </c>
      <c r="L87" s="285" t="str">
        <f t="shared" si="37"/>
        <v/>
      </c>
      <c r="M87" s="285">
        <f t="shared" si="38"/>
        <v>0</v>
      </c>
      <c r="N87" s="285">
        <f t="shared" si="39"/>
        <v>0</v>
      </c>
      <c r="AA87" s="251"/>
      <c r="AB87" s="251"/>
      <c r="AC87" s="264"/>
    </row>
    <row r="88" spans="5:29" s="243" customFormat="1" hidden="1" x14ac:dyDescent="0.3">
      <c r="E88" s="285" t="str">
        <f t="shared" si="34"/>
        <v/>
      </c>
      <c r="F88" s="285">
        <f t="shared" si="42"/>
        <v>0</v>
      </c>
      <c r="G88" s="286" t="str">
        <f t="shared" si="42"/>
        <v/>
      </c>
      <c r="H88" s="286" t="str">
        <f t="shared" si="42"/>
        <v/>
      </c>
      <c r="I88" s="285">
        <f t="shared" si="43"/>
        <v>0</v>
      </c>
      <c r="J88" s="285" t="str">
        <f t="shared" si="41"/>
        <v/>
      </c>
      <c r="K88" s="285">
        <f t="shared" si="44"/>
        <v>0</v>
      </c>
      <c r="L88" s="285" t="str">
        <f t="shared" si="37"/>
        <v/>
      </c>
      <c r="M88" s="285">
        <f t="shared" si="38"/>
        <v>0</v>
      </c>
      <c r="N88" s="285">
        <f t="shared" si="39"/>
        <v>0</v>
      </c>
      <c r="AA88" s="251"/>
      <c r="AB88" s="251"/>
      <c r="AC88" s="264"/>
    </row>
    <row r="89" spans="5:29" s="243" customFormat="1" hidden="1" x14ac:dyDescent="0.3">
      <c r="E89" s="285" t="str">
        <f t="shared" si="34"/>
        <v/>
      </c>
      <c r="F89" s="285">
        <f t="shared" si="42"/>
        <v>0</v>
      </c>
      <c r="G89" s="286" t="str">
        <f t="shared" si="42"/>
        <v/>
      </c>
      <c r="H89" s="286" t="str">
        <f t="shared" si="42"/>
        <v/>
      </c>
      <c r="I89" s="285">
        <f t="shared" si="43"/>
        <v>0</v>
      </c>
      <c r="J89" s="285" t="str">
        <f t="shared" si="41"/>
        <v/>
      </c>
      <c r="K89" s="285">
        <f t="shared" si="44"/>
        <v>0</v>
      </c>
      <c r="L89" s="285" t="str">
        <f t="shared" si="37"/>
        <v/>
      </c>
      <c r="M89" s="285">
        <f t="shared" si="38"/>
        <v>0</v>
      </c>
      <c r="N89" s="285">
        <f t="shared" si="39"/>
        <v>0</v>
      </c>
      <c r="AA89" s="251"/>
      <c r="AB89" s="251"/>
      <c r="AC89" s="264"/>
    </row>
    <row r="90" spans="5:29" s="243" customFormat="1" hidden="1" x14ac:dyDescent="0.3">
      <c r="E90" s="285" t="str">
        <f t="shared" si="34"/>
        <v/>
      </c>
      <c r="F90" s="285">
        <f t="shared" si="42"/>
        <v>0</v>
      </c>
      <c r="G90" s="286" t="str">
        <f t="shared" si="42"/>
        <v/>
      </c>
      <c r="H90" s="286" t="str">
        <f t="shared" si="42"/>
        <v/>
      </c>
      <c r="I90" s="285">
        <f t="shared" si="43"/>
        <v>0</v>
      </c>
      <c r="J90" s="285" t="str">
        <f t="shared" si="41"/>
        <v/>
      </c>
      <c r="K90" s="285">
        <f t="shared" si="44"/>
        <v>0</v>
      </c>
      <c r="L90" s="285" t="str">
        <f t="shared" si="37"/>
        <v/>
      </c>
      <c r="M90" s="285">
        <f t="shared" si="38"/>
        <v>0</v>
      </c>
      <c r="N90" s="285">
        <f t="shared" si="39"/>
        <v>0</v>
      </c>
      <c r="AA90" s="251"/>
      <c r="AB90" s="251"/>
      <c r="AC90" s="264"/>
    </row>
    <row r="91" spans="5:29" s="243" customFormat="1" hidden="1" x14ac:dyDescent="0.3">
      <c r="E91" s="285" t="str">
        <f t="shared" si="34"/>
        <v/>
      </c>
      <c r="F91" s="285" t="str">
        <f t="shared" si="42"/>
        <v/>
      </c>
      <c r="G91" s="286" t="str">
        <f t="shared" si="42"/>
        <v/>
      </c>
      <c r="H91" s="286" t="str">
        <f t="shared" si="42"/>
        <v/>
      </c>
      <c r="I91" s="285">
        <f t="shared" si="43"/>
        <v>0</v>
      </c>
      <c r="J91" s="285" t="str">
        <f t="shared" si="41"/>
        <v/>
      </c>
      <c r="K91" s="285">
        <f t="shared" si="44"/>
        <v>0</v>
      </c>
      <c r="L91" s="285" t="str">
        <f t="shared" si="37"/>
        <v/>
      </c>
      <c r="M91" s="285" t="str">
        <f t="shared" si="38"/>
        <v/>
      </c>
      <c r="N91" s="285">
        <f t="shared" si="39"/>
        <v>0</v>
      </c>
      <c r="AA91" s="251"/>
      <c r="AB91" s="251"/>
      <c r="AC91" s="264"/>
    </row>
    <row r="92" spans="5:29" s="243" customFormat="1" hidden="1" x14ac:dyDescent="0.3">
      <c r="E92" s="285" t="str">
        <f t="shared" si="34"/>
        <v/>
      </c>
      <c r="F92" s="285" t="str">
        <f t="shared" si="42"/>
        <v/>
      </c>
      <c r="G92" s="286" t="str">
        <f t="shared" si="42"/>
        <v/>
      </c>
      <c r="H92" s="286" t="str">
        <f t="shared" si="42"/>
        <v/>
      </c>
      <c r="I92" s="285">
        <f t="shared" si="43"/>
        <v>0</v>
      </c>
      <c r="J92" s="285" t="str">
        <f t="shared" si="41"/>
        <v/>
      </c>
      <c r="K92" s="285">
        <f t="shared" si="44"/>
        <v>0</v>
      </c>
      <c r="L92" s="285" t="str">
        <f t="shared" si="37"/>
        <v/>
      </c>
      <c r="M92" s="285" t="str">
        <f t="shared" si="38"/>
        <v/>
      </c>
      <c r="N92" s="285">
        <f t="shared" si="39"/>
        <v>0</v>
      </c>
      <c r="AA92" s="251"/>
      <c r="AB92" s="251"/>
      <c r="AC92" s="264"/>
    </row>
    <row r="93" spans="5:29" s="243" customFormat="1" hidden="1" x14ac:dyDescent="0.3">
      <c r="E93" s="285" t="str">
        <f t="shared" si="34"/>
        <v/>
      </c>
      <c r="F93" s="285" t="str">
        <f t="shared" si="42"/>
        <v/>
      </c>
      <c r="G93" s="286" t="str">
        <f t="shared" si="42"/>
        <v/>
      </c>
      <c r="H93" s="286" t="str">
        <f t="shared" si="42"/>
        <v/>
      </c>
      <c r="I93" s="285">
        <f t="shared" si="43"/>
        <v>0</v>
      </c>
      <c r="J93" s="285" t="str">
        <f t="shared" si="41"/>
        <v/>
      </c>
      <c r="K93" s="285">
        <f t="shared" si="44"/>
        <v>0</v>
      </c>
      <c r="L93" s="285" t="str">
        <f t="shared" si="37"/>
        <v/>
      </c>
      <c r="M93" s="285" t="str">
        <f t="shared" si="38"/>
        <v/>
      </c>
      <c r="N93" s="285">
        <f t="shared" si="39"/>
        <v>0</v>
      </c>
      <c r="AA93" s="251"/>
      <c r="AB93" s="251"/>
      <c r="AC93" s="264"/>
    </row>
    <row r="94" spans="5:29" s="243" customFormat="1" hidden="1" x14ac:dyDescent="0.3">
      <c r="E94" s="285" t="str">
        <f t="shared" si="34"/>
        <v/>
      </c>
      <c r="F94" s="285" t="str">
        <f t="shared" si="42"/>
        <v/>
      </c>
      <c r="G94" s="286" t="str">
        <f t="shared" si="42"/>
        <v/>
      </c>
      <c r="H94" s="286" t="str">
        <f t="shared" si="42"/>
        <v/>
      </c>
      <c r="I94" s="285">
        <f t="shared" si="43"/>
        <v>0</v>
      </c>
      <c r="J94" s="285" t="str">
        <f t="shared" si="41"/>
        <v/>
      </c>
      <c r="K94" s="285">
        <f t="shared" si="44"/>
        <v>0</v>
      </c>
      <c r="L94" s="285" t="str">
        <f t="shared" si="37"/>
        <v/>
      </c>
      <c r="M94" s="285" t="str">
        <f t="shared" si="38"/>
        <v/>
      </c>
      <c r="N94" s="285">
        <f t="shared" si="39"/>
        <v>0</v>
      </c>
      <c r="AA94" s="251"/>
      <c r="AB94" s="251"/>
      <c r="AC94" s="264"/>
    </row>
    <row r="95" spans="5:29" s="243" customFormat="1" hidden="1" x14ac:dyDescent="0.3">
      <c r="E95" s="285" t="str">
        <f t="shared" si="34"/>
        <v/>
      </c>
      <c r="F95" s="285" t="str">
        <f t="shared" si="42"/>
        <v/>
      </c>
      <c r="G95" s="286" t="str">
        <f t="shared" si="42"/>
        <v/>
      </c>
      <c r="H95" s="286" t="str">
        <f t="shared" si="42"/>
        <v/>
      </c>
      <c r="I95" s="285">
        <f t="shared" si="43"/>
        <v>0</v>
      </c>
      <c r="J95" s="285" t="str">
        <f t="shared" si="41"/>
        <v/>
      </c>
      <c r="K95" s="285">
        <f t="shared" si="44"/>
        <v>0</v>
      </c>
      <c r="L95" s="285" t="str">
        <f t="shared" si="37"/>
        <v/>
      </c>
      <c r="M95" s="285" t="str">
        <f t="shared" si="38"/>
        <v/>
      </c>
      <c r="N95" s="285">
        <f t="shared" si="39"/>
        <v>0</v>
      </c>
      <c r="AA95" s="251"/>
      <c r="AB95" s="251"/>
      <c r="AC95" s="264"/>
    </row>
    <row r="96" spans="5:29" s="243" customFormat="1" hidden="1" x14ac:dyDescent="0.3">
      <c r="E96" s="285" t="str">
        <f t="shared" si="34"/>
        <v/>
      </c>
      <c r="F96" s="285" t="str">
        <f t="shared" si="42"/>
        <v/>
      </c>
      <c r="G96" s="286" t="str">
        <f t="shared" si="42"/>
        <v/>
      </c>
      <c r="H96" s="286" t="str">
        <f t="shared" si="42"/>
        <v/>
      </c>
      <c r="I96" s="285">
        <f t="shared" si="43"/>
        <v>0</v>
      </c>
      <c r="J96" s="285" t="str">
        <f t="shared" si="41"/>
        <v/>
      </c>
      <c r="K96" s="285">
        <f t="shared" si="44"/>
        <v>0</v>
      </c>
      <c r="L96" s="285" t="str">
        <f t="shared" si="37"/>
        <v/>
      </c>
      <c r="M96" s="285" t="str">
        <f t="shared" si="38"/>
        <v/>
      </c>
      <c r="N96" s="285">
        <f t="shared" si="39"/>
        <v>0</v>
      </c>
      <c r="AA96" s="251"/>
      <c r="AB96" s="251"/>
      <c r="AC96" s="264"/>
    </row>
    <row r="97" spans="5:29" s="243" customFormat="1" hidden="1" x14ac:dyDescent="0.3">
      <c r="E97" s="285" t="str">
        <f t="shared" si="34"/>
        <v/>
      </c>
      <c r="F97" s="285" t="str">
        <f t="shared" si="42"/>
        <v/>
      </c>
      <c r="G97" s="286" t="str">
        <f t="shared" si="42"/>
        <v/>
      </c>
      <c r="H97" s="286" t="str">
        <f t="shared" si="42"/>
        <v/>
      </c>
      <c r="I97" s="285">
        <f t="shared" si="43"/>
        <v>0</v>
      </c>
      <c r="J97" s="285" t="str">
        <f t="shared" si="41"/>
        <v/>
      </c>
      <c r="K97" s="285">
        <f t="shared" si="44"/>
        <v>0</v>
      </c>
      <c r="L97" s="285" t="str">
        <f t="shared" si="37"/>
        <v/>
      </c>
      <c r="M97" s="285" t="str">
        <f t="shared" si="38"/>
        <v/>
      </c>
      <c r="N97" s="285">
        <f t="shared" si="39"/>
        <v>0</v>
      </c>
      <c r="AA97" s="251"/>
      <c r="AB97" s="251"/>
      <c r="AC97" s="264"/>
    </row>
    <row r="98" spans="5:29" s="243" customFormat="1" hidden="1" x14ac:dyDescent="0.3">
      <c r="E98" s="285" t="str">
        <f t="shared" si="34"/>
        <v/>
      </c>
      <c r="F98" s="285" t="str">
        <f t="shared" si="42"/>
        <v/>
      </c>
      <c r="G98" s="286" t="str">
        <f t="shared" si="42"/>
        <v/>
      </c>
      <c r="H98" s="286" t="str">
        <f t="shared" si="42"/>
        <v/>
      </c>
      <c r="I98" s="285">
        <f t="shared" si="43"/>
        <v>0</v>
      </c>
      <c r="J98" s="285" t="str">
        <f t="shared" si="41"/>
        <v/>
      </c>
      <c r="K98" s="285">
        <f t="shared" si="44"/>
        <v>0</v>
      </c>
      <c r="L98" s="285" t="str">
        <f t="shared" si="37"/>
        <v/>
      </c>
      <c r="M98" s="285" t="str">
        <f t="shared" si="38"/>
        <v/>
      </c>
      <c r="N98" s="285">
        <f t="shared" si="39"/>
        <v>0</v>
      </c>
      <c r="AA98" s="251"/>
      <c r="AB98" s="251"/>
      <c r="AC98" s="264"/>
    </row>
    <row r="99" spans="5:29" s="243" customFormat="1" hidden="1" x14ac:dyDescent="0.3">
      <c r="E99" s="285" t="str">
        <f t="shared" si="34"/>
        <v/>
      </c>
      <c r="F99" s="285" t="str">
        <f t="shared" si="42"/>
        <v/>
      </c>
      <c r="G99" s="286" t="str">
        <f t="shared" si="42"/>
        <v/>
      </c>
      <c r="H99" s="286" t="str">
        <f t="shared" si="42"/>
        <v/>
      </c>
      <c r="I99" s="285">
        <f t="shared" si="43"/>
        <v>0</v>
      </c>
      <c r="J99" s="285" t="str">
        <f t="shared" si="41"/>
        <v/>
      </c>
      <c r="K99" s="285">
        <f t="shared" si="44"/>
        <v>0</v>
      </c>
      <c r="L99" s="285" t="str">
        <f t="shared" si="37"/>
        <v/>
      </c>
      <c r="M99" s="285" t="str">
        <f t="shared" si="38"/>
        <v/>
      </c>
      <c r="N99" s="285">
        <f t="shared" si="39"/>
        <v>0</v>
      </c>
      <c r="AA99" s="251"/>
      <c r="AB99" s="251"/>
      <c r="AC99" s="264"/>
    </row>
  </sheetData>
  <sheetProtection formatCells="0" formatColumns="0" formatRows="0"/>
  <mergeCells count="407">
    <mergeCell ref="E3:F3"/>
    <mergeCell ref="G3:H3"/>
    <mergeCell ref="I3:K3"/>
    <mergeCell ref="L3:M3"/>
    <mergeCell ref="N3:P3"/>
    <mergeCell ref="Q3:AC3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AC4:AC5"/>
    <mergeCell ref="I5:J5"/>
    <mergeCell ref="K5:L5"/>
    <mergeCell ref="M5:N5"/>
    <mergeCell ref="O5:P5"/>
    <mergeCell ref="R5:S5"/>
    <mergeCell ref="T5:U5"/>
    <mergeCell ref="V5:W5"/>
    <mergeCell ref="X5:Y5"/>
    <mergeCell ref="T4:U4"/>
    <mergeCell ref="V4:W4"/>
    <mergeCell ref="X4:Y4"/>
    <mergeCell ref="Z4:Z5"/>
    <mergeCell ref="AA4:AA5"/>
    <mergeCell ref="AB4:AB5"/>
    <mergeCell ref="I4:J4"/>
    <mergeCell ref="K4:L4"/>
    <mergeCell ref="M4:N4"/>
    <mergeCell ref="O4:P4"/>
    <mergeCell ref="Q4:Q5"/>
    <mergeCell ref="R4:S4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21">
    <cfRule type="duplicateValues" dxfId="15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AD5A-761A-45F2-A03C-604107C26315}">
  <sheetPr>
    <tabColor rgb="FF002060"/>
    <pageSetUpPr fitToPage="1"/>
  </sheetPr>
  <dimension ref="A1:AM99"/>
  <sheetViews>
    <sheetView showZeros="0" view="pageBreakPreview" topLeftCell="E1" zoomScaleNormal="90" zoomScaleSheetLayoutView="100" workbookViewId="0">
      <pane ySplit="1" topLeftCell="A18" activePane="bottomLeft" state="frozenSplit"/>
      <selection activeCell="O85" sqref="O85"/>
      <selection pane="bottomLeft" activeCell="U27" sqref="U27:V27"/>
    </sheetView>
  </sheetViews>
  <sheetFormatPr defaultColWidth="9.140625" defaultRowHeight="15" x14ac:dyDescent="0.3"/>
  <cols>
    <col min="1" max="2" width="3.7109375" style="243" hidden="1" customWidth="1"/>
    <col min="3" max="4" width="3.7109375" style="238" hidden="1" customWidth="1"/>
    <col min="5" max="6" width="4.7109375" style="243" customWidth="1"/>
    <col min="7" max="8" width="16.7109375" style="243" customWidth="1"/>
    <col min="9" max="25" width="4.7109375" style="243" customWidth="1"/>
    <col min="26" max="26" width="5.7109375" style="243" customWidth="1"/>
    <col min="27" max="27" width="5.28515625" style="251" customWidth="1"/>
    <col min="28" max="28" width="4.7109375" style="251" customWidth="1"/>
    <col min="29" max="29" width="4.7109375" style="264" customWidth="1"/>
    <col min="30" max="30" width="5.28515625" style="243" customWidth="1"/>
    <col min="31" max="31" width="4.7109375" style="243" customWidth="1"/>
    <col min="32" max="16384" width="9.140625" style="243"/>
  </cols>
  <sheetData>
    <row r="1" spans="1:39" ht="21" x14ac:dyDescent="0.35">
      <c r="A1" s="236" t="s">
        <v>11</v>
      </c>
      <c r="B1" s="236"/>
      <c r="C1" s="237"/>
      <c r="E1" s="239" t="s">
        <v>1001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545" t="s">
        <v>13</v>
      </c>
      <c r="U1" s="545"/>
      <c r="V1" s="561"/>
      <c r="W1" s="562"/>
      <c r="X1" s="563"/>
      <c r="Y1" s="545" t="s">
        <v>14</v>
      </c>
      <c r="Z1" s="545"/>
      <c r="AA1" s="561"/>
      <c r="AB1" s="562"/>
      <c r="AC1" s="563"/>
      <c r="AD1" s="241"/>
      <c r="AE1" s="241"/>
      <c r="AF1" s="53"/>
      <c r="AG1" s="53"/>
      <c r="AH1" s="53"/>
      <c r="AI1" s="53"/>
      <c r="AJ1" s="241"/>
      <c r="AK1" s="241"/>
      <c r="AL1" s="241"/>
      <c r="AM1" s="242"/>
    </row>
    <row r="2" spans="1:39" s="244" customFormat="1" ht="15.75" customHeight="1" x14ac:dyDescent="0.35">
      <c r="C2" s="237"/>
      <c r="D2" s="245"/>
      <c r="E2" s="518" t="s">
        <v>15</v>
      </c>
      <c r="F2" s="519"/>
      <c r="G2" s="507" t="s">
        <v>260</v>
      </c>
      <c r="H2" s="520"/>
      <c r="I2" s="518" t="s">
        <v>16</v>
      </c>
      <c r="J2" s="521"/>
      <c r="K2" s="519"/>
      <c r="L2" s="544" t="s">
        <v>17</v>
      </c>
      <c r="M2" s="545"/>
      <c r="N2" s="564"/>
      <c r="O2" s="564"/>
      <c r="P2" s="565"/>
      <c r="Q2" s="530" t="s">
        <v>18</v>
      </c>
      <c r="R2" s="531"/>
      <c r="S2" s="532"/>
      <c r="T2" s="533">
        <v>43612</v>
      </c>
      <c r="U2" s="534"/>
      <c r="V2" s="566"/>
      <c r="W2" s="566"/>
      <c r="X2" s="566"/>
      <c r="Y2" s="534"/>
      <c r="Z2" s="534"/>
      <c r="AA2" s="566"/>
      <c r="AB2" s="566"/>
      <c r="AC2" s="567"/>
    </row>
    <row r="3" spans="1:39" s="244" customFormat="1" ht="15.75" customHeight="1" x14ac:dyDescent="0.35">
      <c r="C3" s="246"/>
      <c r="D3" s="245"/>
      <c r="E3" s="518" t="s">
        <v>19</v>
      </c>
      <c r="F3" s="519"/>
      <c r="G3" s="507" t="s">
        <v>984</v>
      </c>
      <c r="H3" s="520"/>
      <c r="I3" s="518" t="s">
        <v>20</v>
      </c>
      <c r="J3" s="521"/>
      <c r="K3" s="519"/>
      <c r="L3" s="552">
        <v>13.3</v>
      </c>
      <c r="M3" s="553"/>
      <c r="N3" s="518" t="s">
        <v>21</v>
      </c>
      <c r="O3" s="521"/>
      <c r="P3" s="519"/>
      <c r="Q3" s="558" t="s">
        <v>985</v>
      </c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60"/>
    </row>
    <row r="4" spans="1:39" s="22" customFormat="1" ht="32.1" customHeight="1" x14ac:dyDescent="0.25">
      <c r="C4" s="17"/>
      <c r="D4" s="17"/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513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512" t="s">
        <v>35</v>
      </c>
      <c r="AA4" s="556" t="s">
        <v>36</v>
      </c>
      <c r="AB4" s="556" t="s">
        <v>37</v>
      </c>
      <c r="AC4" s="554" t="s">
        <v>54</v>
      </c>
    </row>
    <row r="5" spans="1:39" ht="15.75" x14ac:dyDescent="0.35">
      <c r="C5" s="246" t="s">
        <v>38</v>
      </c>
      <c r="D5" s="246" t="s">
        <v>39</v>
      </c>
      <c r="E5" s="248"/>
      <c r="F5" s="248"/>
      <c r="G5" s="249"/>
      <c r="H5" s="250"/>
      <c r="I5" s="496" t="s">
        <v>40</v>
      </c>
      <c r="J5" s="510"/>
      <c r="K5" s="510" t="s">
        <v>40</v>
      </c>
      <c r="L5" s="510"/>
      <c r="M5" s="510" t="s">
        <v>40</v>
      </c>
      <c r="N5" s="510"/>
      <c r="O5" s="510" t="s">
        <v>40</v>
      </c>
      <c r="P5" s="510"/>
      <c r="Q5" s="516"/>
      <c r="R5" s="510" t="s">
        <v>40</v>
      </c>
      <c r="S5" s="510"/>
      <c r="T5" s="510" t="s">
        <v>40</v>
      </c>
      <c r="U5" s="510"/>
      <c r="V5" s="510" t="s">
        <v>40</v>
      </c>
      <c r="W5" s="510"/>
      <c r="X5" s="510" t="s">
        <v>40</v>
      </c>
      <c r="Y5" s="494"/>
      <c r="Z5" s="513"/>
      <c r="AA5" s="557"/>
      <c r="AB5" s="557"/>
      <c r="AC5" s="555"/>
    </row>
    <row r="6" spans="1:39" ht="15.95" customHeight="1" x14ac:dyDescent="0.35">
      <c r="A6" s="251"/>
      <c r="B6" s="251"/>
      <c r="C6" s="246"/>
      <c r="D6" s="246"/>
      <c r="E6" s="252">
        <v>1</v>
      </c>
      <c r="F6" s="172">
        <v>116</v>
      </c>
      <c r="G6" s="253" t="str">
        <f t="shared" ref="G6:G21" si="0">IFERROR(VLOOKUP($F6,hammer,2,FALSE)&amp;" "&amp;UPPER(VLOOKUP($F6,hammer,3,FALSE)),"")</f>
        <v>James HAMBLIN</v>
      </c>
      <c r="H6" s="253" t="str">
        <f t="shared" ref="H6:H21" si="1">IFERROR(VLOOKUP($F6,hammer,5,FALSE),"")</f>
        <v>Colchester Harriers</v>
      </c>
      <c r="I6" s="550" t="s">
        <v>762</v>
      </c>
      <c r="J6" s="551"/>
      <c r="K6" s="550" t="s">
        <v>762</v>
      </c>
      <c r="L6" s="551"/>
      <c r="M6" s="550">
        <v>54.37</v>
      </c>
      <c r="N6" s="551"/>
      <c r="O6" s="552">
        <f>IF(AND(I6="X",K6="X",M6="X"),0,LARGE(I6:N6,1))</f>
        <v>54.37</v>
      </c>
      <c r="P6" s="553"/>
      <c r="Q6" s="255">
        <f>J68</f>
        <v>4</v>
      </c>
      <c r="R6" s="550" t="s">
        <v>762</v>
      </c>
      <c r="S6" s="551"/>
      <c r="T6" s="550">
        <v>54.75</v>
      </c>
      <c r="U6" s="551"/>
      <c r="V6" s="550" t="s">
        <v>762</v>
      </c>
      <c r="W6" s="551"/>
      <c r="X6" s="552">
        <f>IF(AND(R6="X",T6="X",V6="X"),O6,IF(O6&gt;LARGE(R6:W6,1),O6,LARGE(R6:W6,1)))</f>
        <v>54.75</v>
      </c>
      <c r="Y6" s="553"/>
      <c r="Z6" s="255">
        <f>L68</f>
        <v>4</v>
      </c>
      <c r="AA6" s="256" t="str">
        <f t="shared" ref="AA6:AA15" si="2">IFERROR(VLOOKUP($F6,hammer,4,FALSE),"")</f>
        <v>Senior</v>
      </c>
      <c r="AB6" s="256">
        <f t="shared" ref="AB6:AB15" si="3">IFERROR(VLOOKUP($F6,hammer,8,FALSE),"")</f>
        <v>0</v>
      </c>
      <c r="AC6" s="257" t="str">
        <f t="shared" ref="AC6:AC15" si="4">IFERROR(VLOOKUP($F6,hammer,7,FALSE),"")</f>
        <v>60.18</v>
      </c>
      <c r="AD6" s="258"/>
    </row>
    <row r="7" spans="1:39" ht="15.95" customHeight="1" x14ac:dyDescent="0.35">
      <c r="A7" s="251"/>
      <c r="B7" s="251"/>
      <c r="C7" s="246"/>
      <c r="D7" s="246"/>
      <c r="E7" s="256">
        <v>2</v>
      </c>
      <c r="F7" s="172">
        <v>117</v>
      </c>
      <c r="G7" s="253" t="str">
        <f t="shared" si="0"/>
        <v>Brendan O'DONNELL</v>
      </c>
      <c r="H7" s="253" t="str">
        <f t="shared" si="1"/>
        <v>Lifford Strabane AC</v>
      </c>
      <c r="I7" s="550" t="s">
        <v>762</v>
      </c>
      <c r="J7" s="551"/>
      <c r="K7" s="550">
        <v>55.69</v>
      </c>
      <c r="L7" s="551"/>
      <c r="M7" s="550">
        <v>54.87</v>
      </c>
      <c r="N7" s="551"/>
      <c r="O7" s="552">
        <f t="shared" ref="O7:O15" si="5">IF(AND(I7="X",K7="X",M7="X"),0,LARGE(I7:N7,1))</f>
        <v>55.69</v>
      </c>
      <c r="P7" s="553"/>
      <c r="Q7" s="255">
        <f t="shared" ref="Q7:Q15" si="6">J69</f>
        <v>3</v>
      </c>
      <c r="R7" s="550">
        <v>54.7</v>
      </c>
      <c r="S7" s="551"/>
      <c r="T7" s="550" t="s">
        <v>762</v>
      </c>
      <c r="U7" s="551"/>
      <c r="V7" s="550" t="s">
        <v>762</v>
      </c>
      <c r="W7" s="551"/>
      <c r="X7" s="552">
        <f t="shared" ref="X7:X15" si="7">IF(AND(R7="X",T7="X",V7="X"),O7,IF(O7&gt;LARGE(R7:W7,1),O7,LARGE(R7:W7,1)))</f>
        <v>55.69</v>
      </c>
      <c r="Y7" s="553"/>
      <c r="Z7" s="255">
        <f t="shared" ref="Z7:Z15" si="8">L69</f>
        <v>3</v>
      </c>
      <c r="AA7" s="256" t="str">
        <f t="shared" si="2"/>
        <v>Senior</v>
      </c>
      <c r="AB7" s="256">
        <f t="shared" si="3"/>
        <v>0</v>
      </c>
      <c r="AC7" s="257" t="str">
        <f t="shared" si="4"/>
        <v>60.45</v>
      </c>
      <c r="AD7" s="259"/>
    </row>
    <row r="8" spans="1:39" ht="15.95" customHeight="1" x14ac:dyDescent="0.35">
      <c r="A8" s="251"/>
      <c r="B8" s="251"/>
      <c r="C8" s="246"/>
      <c r="D8" s="246"/>
      <c r="E8" s="256">
        <v>3</v>
      </c>
      <c r="F8" s="172">
        <v>119</v>
      </c>
      <c r="G8" s="253" t="str">
        <f t="shared" si="0"/>
        <v>Chris SHORTHOUSE</v>
      </c>
      <c r="H8" s="253" t="str">
        <f t="shared" si="1"/>
        <v>Birchfield Harriers</v>
      </c>
      <c r="I8" s="550">
        <v>60.01</v>
      </c>
      <c r="J8" s="551"/>
      <c r="K8" s="550">
        <v>60.94</v>
      </c>
      <c r="L8" s="551"/>
      <c r="M8" s="550">
        <v>61.68</v>
      </c>
      <c r="N8" s="551"/>
      <c r="O8" s="552">
        <f t="shared" si="5"/>
        <v>61.68</v>
      </c>
      <c r="P8" s="553"/>
      <c r="Q8" s="255">
        <f t="shared" si="6"/>
        <v>2</v>
      </c>
      <c r="R8" s="550">
        <v>61.511000000000003</v>
      </c>
      <c r="S8" s="551"/>
      <c r="T8" s="550">
        <v>61.8</v>
      </c>
      <c r="U8" s="551"/>
      <c r="V8" s="550">
        <v>59.94</v>
      </c>
      <c r="W8" s="551"/>
      <c r="X8" s="552">
        <f t="shared" si="7"/>
        <v>61.8</v>
      </c>
      <c r="Y8" s="553"/>
      <c r="Z8" s="255">
        <f t="shared" si="8"/>
        <v>2</v>
      </c>
      <c r="AA8" s="256" t="str">
        <f t="shared" si="2"/>
        <v>Senior</v>
      </c>
      <c r="AB8" s="256">
        <f t="shared" si="3"/>
        <v>0</v>
      </c>
      <c r="AC8" s="257" t="str">
        <f t="shared" si="4"/>
        <v>70.18</v>
      </c>
    </row>
    <row r="9" spans="1:39" ht="15.95" customHeight="1" x14ac:dyDescent="0.35">
      <c r="A9" s="251"/>
      <c r="B9" s="251"/>
      <c r="C9" s="246"/>
      <c r="D9" s="246"/>
      <c r="E9" s="256">
        <v>4</v>
      </c>
      <c r="F9" s="172">
        <v>118</v>
      </c>
      <c r="G9" s="253" t="str">
        <f t="shared" si="0"/>
        <v xml:space="preserve"> </v>
      </c>
      <c r="H9" s="253">
        <f t="shared" si="1"/>
        <v>0</v>
      </c>
      <c r="I9" s="550"/>
      <c r="J9" s="551"/>
      <c r="K9" s="550"/>
      <c r="L9" s="551"/>
      <c r="M9" s="550"/>
      <c r="N9" s="551"/>
      <c r="O9" s="552"/>
      <c r="P9" s="553"/>
      <c r="Q9" s="255"/>
      <c r="R9" s="550"/>
      <c r="S9" s="551"/>
      <c r="T9" s="550"/>
      <c r="U9" s="551"/>
      <c r="V9" s="550"/>
      <c r="W9" s="551"/>
      <c r="X9" s="552"/>
      <c r="Y9" s="553"/>
      <c r="Z9" s="255"/>
      <c r="AA9" s="256"/>
      <c r="AB9" s="256"/>
      <c r="AC9" s="257"/>
    </row>
    <row r="10" spans="1:39" ht="15.95" customHeight="1" x14ac:dyDescent="0.35">
      <c r="A10" s="251"/>
      <c r="B10" s="251"/>
      <c r="C10" s="246"/>
      <c r="D10" s="246"/>
      <c r="E10" s="256">
        <v>5</v>
      </c>
      <c r="F10" s="172">
        <v>120</v>
      </c>
      <c r="G10" s="253" t="str">
        <f t="shared" si="0"/>
        <v xml:space="preserve"> </v>
      </c>
      <c r="H10" s="253">
        <f t="shared" si="1"/>
        <v>0</v>
      </c>
      <c r="I10" s="550"/>
      <c r="J10" s="551"/>
      <c r="K10" s="550"/>
      <c r="L10" s="551"/>
      <c r="M10" s="550"/>
      <c r="N10" s="551"/>
      <c r="O10" s="552"/>
      <c r="P10" s="553"/>
      <c r="Q10" s="255"/>
      <c r="R10" s="550"/>
      <c r="S10" s="551"/>
      <c r="T10" s="550"/>
      <c r="U10" s="551"/>
      <c r="V10" s="550"/>
      <c r="W10" s="551"/>
      <c r="X10" s="552"/>
      <c r="Y10" s="553"/>
      <c r="Z10" s="255"/>
      <c r="AA10" s="256"/>
      <c r="AB10" s="256"/>
      <c r="AC10" s="257"/>
    </row>
    <row r="11" spans="1:39" ht="15.95" customHeight="1" x14ac:dyDescent="0.35">
      <c r="A11" s="251"/>
      <c r="B11" s="251"/>
      <c r="C11" s="246"/>
      <c r="D11" s="246"/>
      <c r="E11" s="256">
        <v>6</v>
      </c>
      <c r="F11" s="172"/>
      <c r="G11" s="253" t="str">
        <f t="shared" si="0"/>
        <v/>
      </c>
      <c r="H11" s="253" t="str">
        <f t="shared" si="1"/>
        <v/>
      </c>
      <c r="I11" s="550"/>
      <c r="J11" s="551"/>
      <c r="K11" s="550">
        <v>0</v>
      </c>
      <c r="L11" s="551"/>
      <c r="M11" s="550"/>
      <c r="N11" s="551"/>
      <c r="O11" s="552">
        <f t="shared" si="5"/>
        <v>0</v>
      </c>
      <c r="P11" s="553"/>
      <c r="Q11" s="255" t="str">
        <f t="shared" si="6"/>
        <v/>
      </c>
      <c r="R11" s="550">
        <v>0</v>
      </c>
      <c r="S11" s="551"/>
      <c r="T11" s="550">
        <v>0</v>
      </c>
      <c r="U11" s="551"/>
      <c r="V11" s="550">
        <v>0</v>
      </c>
      <c r="W11" s="551"/>
      <c r="X11" s="552">
        <f t="shared" si="7"/>
        <v>0</v>
      </c>
      <c r="Y11" s="553"/>
      <c r="Z11" s="255" t="str">
        <f t="shared" si="8"/>
        <v/>
      </c>
      <c r="AA11" s="256" t="str">
        <f t="shared" si="2"/>
        <v/>
      </c>
      <c r="AB11" s="256" t="str">
        <f t="shared" si="3"/>
        <v/>
      </c>
      <c r="AC11" s="257" t="str">
        <f t="shared" si="4"/>
        <v/>
      </c>
    </row>
    <row r="12" spans="1:39" ht="15.95" customHeight="1" x14ac:dyDescent="0.35">
      <c r="A12" s="251"/>
      <c r="B12" s="251"/>
      <c r="C12" s="246"/>
      <c r="D12" s="246"/>
      <c r="E12" s="256">
        <v>7</v>
      </c>
      <c r="F12" s="172"/>
      <c r="G12" s="253" t="str">
        <f t="shared" si="0"/>
        <v/>
      </c>
      <c r="H12" s="253" t="str">
        <f t="shared" si="1"/>
        <v/>
      </c>
      <c r="I12" s="550"/>
      <c r="J12" s="551"/>
      <c r="K12" s="550">
        <v>0</v>
      </c>
      <c r="L12" s="551"/>
      <c r="M12" s="550"/>
      <c r="N12" s="551"/>
      <c r="O12" s="552">
        <f t="shared" si="5"/>
        <v>0</v>
      </c>
      <c r="P12" s="553"/>
      <c r="Q12" s="255" t="str">
        <f t="shared" si="6"/>
        <v/>
      </c>
      <c r="R12" s="550">
        <v>0</v>
      </c>
      <c r="S12" s="551"/>
      <c r="T12" s="550">
        <v>0</v>
      </c>
      <c r="U12" s="551"/>
      <c r="V12" s="550">
        <v>0</v>
      </c>
      <c r="W12" s="551"/>
      <c r="X12" s="552">
        <f t="shared" si="7"/>
        <v>0</v>
      </c>
      <c r="Y12" s="553"/>
      <c r="Z12" s="255" t="str">
        <f t="shared" si="8"/>
        <v/>
      </c>
      <c r="AA12" s="256" t="str">
        <f t="shared" si="2"/>
        <v/>
      </c>
      <c r="AB12" s="256" t="str">
        <f t="shared" si="3"/>
        <v/>
      </c>
      <c r="AC12" s="257" t="str">
        <f t="shared" si="4"/>
        <v/>
      </c>
    </row>
    <row r="13" spans="1:39" ht="15.95" customHeight="1" x14ac:dyDescent="0.35">
      <c r="A13" s="251"/>
      <c r="B13" s="251"/>
      <c r="C13" s="246"/>
      <c r="D13" s="246"/>
      <c r="E13" s="256">
        <v>8</v>
      </c>
      <c r="F13" s="172">
        <v>115</v>
      </c>
      <c r="G13" s="253" t="str">
        <f t="shared" si="0"/>
        <v>Oliver GRAHAM</v>
      </c>
      <c r="H13" s="253" t="str">
        <f t="shared" si="1"/>
        <v>Shaftsbury &amp; Barnet</v>
      </c>
      <c r="I13" s="550" t="s">
        <v>762</v>
      </c>
      <c r="J13" s="551"/>
      <c r="K13" s="550" t="s">
        <v>762</v>
      </c>
      <c r="L13" s="551"/>
      <c r="M13" s="550" t="s">
        <v>762</v>
      </c>
      <c r="N13" s="551"/>
      <c r="O13" s="552">
        <f t="shared" si="5"/>
        <v>0</v>
      </c>
      <c r="P13" s="553"/>
      <c r="Q13" s="255" t="str">
        <f t="shared" si="6"/>
        <v/>
      </c>
      <c r="R13" s="550" t="s">
        <v>762</v>
      </c>
      <c r="S13" s="551"/>
      <c r="T13" s="550">
        <v>50.13</v>
      </c>
      <c r="U13" s="551"/>
      <c r="V13" s="550" t="s">
        <v>762</v>
      </c>
      <c r="W13" s="551"/>
      <c r="X13" s="552">
        <f t="shared" si="7"/>
        <v>50.13</v>
      </c>
      <c r="Y13" s="553"/>
      <c r="Z13" s="255">
        <f t="shared" si="8"/>
        <v>5</v>
      </c>
      <c r="AA13" s="256" t="str">
        <f t="shared" si="2"/>
        <v>U20</v>
      </c>
      <c r="AB13" s="256">
        <f t="shared" si="3"/>
        <v>0</v>
      </c>
      <c r="AC13" s="257" t="str">
        <f t="shared" si="4"/>
        <v>58.44</v>
      </c>
    </row>
    <row r="14" spans="1:39" ht="15.95" customHeight="1" x14ac:dyDescent="0.35">
      <c r="A14" s="251"/>
      <c r="B14" s="251"/>
      <c r="C14" s="246"/>
      <c r="D14" s="246"/>
      <c r="E14" s="256">
        <v>9</v>
      </c>
      <c r="F14" s="172">
        <v>121</v>
      </c>
      <c r="G14" s="253" t="str">
        <f t="shared" si="0"/>
        <v>Ben HAWKES</v>
      </c>
      <c r="H14" s="253" t="str">
        <f t="shared" si="1"/>
        <v>Worthing &amp; District</v>
      </c>
      <c r="I14" s="550">
        <v>64.760000000000005</v>
      </c>
      <c r="J14" s="551"/>
      <c r="K14" s="550">
        <v>63.68</v>
      </c>
      <c r="L14" s="551"/>
      <c r="M14" s="550" t="s">
        <v>762</v>
      </c>
      <c r="N14" s="551"/>
      <c r="O14" s="552">
        <f t="shared" si="5"/>
        <v>64.760000000000005</v>
      </c>
      <c r="P14" s="553"/>
      <c r="Q14" s="255">
        <f t="shared" si="6"/>
        <v>1</v>
      </c>
      <c r="R14" s="550" t="s">
        <v>762</v>
      </c>
      <c r="S14" s="551"/>
      <c r="T14" s="550">
        <v>65.03</v>
      </c>
      <c r="U14" s="551"/>
      <c r="V14" s="550">
        <v>66.06</v>
      </c>
      <c r="W14" s="551"/>
      <c r="X14" s="552">
        <f t="shared" si="7"/>
        <v>66.06</v>
      </c>
      <c r="Y14" s="553"/>
      <c r="Z14" s="255">
        <f t="shared" si="8"/>
        <v>1</v>
      </c>
      <c r="AA14" s="256" t="str">
        <f t="shared" si="2"/>
        <v>UKAU20</v>
      </c>
      <c r="AB14" s="256">
        <f t="shared" si="3"/>
        <v>0</v>
      </c>
      <c r="AC14" s="257" t="str">
        <f t="shared" si="4"/>
        <v>71.55</v>
      </c>
    </row>
    <row r="15" spans="1:39" ht="15.95" customHeight="1" x14ac:dyDescent="0.35">
      <c r="A15" s="251"/>
      <c r="B15" s="251"/>
      <c r="C15" s="246"/>
      <c r="D15" s="246"/>
      <c r="E15" s="256">
        <v>10</v>
      </c>
      <c r="F15" s="172"/>
      <c r="G15" s="253" t="str">
        <f t="shared" si="0"/>
        <v/>
      </c>
      <c r="H15" s="253" t="str">
        <f t="shared" si="1"/>
        <v/>
      </c>
      <c r="I15" s="550"/>
      <c r="J15" s="551"/>
      <c r="K15" s="550">
        <v>0</v>
      </c>
      <c r="L15" s="551"/>
      <c r="M15" s="550"/>
      <c r="N15" s="551"/>
      <c r="O15" s="552">
        <f t="shared" si="5"/>
        <v>0</v>
      </c>
      <c r="P15" s="553"/>
      <c r="Q15" s="255" t="str">
        <f t="shared" si="6"/>
        <v/>
      </c>
      <c r="R15" s="550">
        <v>0</v>
      </c>
      <c r="S15" s="551"/>
      <c r="T15" s="550">
        <v>0</v>
      </c>
      <c r="U15" s="551"/>
      <c r="V15" s="550">
        <v>0</v>
      </c>
      <c r="W15" s="551"/>
      <c r="X15" s="552">
        <f t="shared" si="7"/>
        <v>0</v>
      </c>
      <c r="Y15" s="553"/>
      <c r="Z15" s="255" t="str">
        <f t="shared" si="8"/>
        <v/>
      </c>
      <c r="AA15" s="256" t="str">
        <f t="shared" si="2"/>
        <v/>
      </c>
      <c r="AB15" s="256" t="str">
        <f t="shared" si="3"/>
        <v/>
      </c>
      <c r="AC15" s="257" t="str">
        <f t="shared" si="4"/>
        <v/>
      </c>
    </row>
    <row r="16" spans="1:39" ht="15.95" customHeight="1" x14ac:dyDescent="0.35">
      <c r="A16" s="251"/>
      <c r="B16" s="251"/>
      <c r="C16" s="246"/>
      <c r="D16" s="246"/>
      <c r="E16" s="256">
        <v>11</v>
      </c>
      <c r="F16" s="172"/>
      <c r="G16" s="253" t="str">
        <f t="shared" si="0"/>
        <v/>
      </c>
      <c r="H16" s="253" t="str">
        <f t="shared" si="1"/>
        <v/>
      </c>
      <c r="I16" s="550"/>
      <c r="J16" s="551"/>
      <c r="K16" s="550"/>
      <c r="L16" s="551"/>
      <c r="M16" s="550"/>
      <c r="N16" s="551"/>
      <c r="O16" s="552"/>
      <c r="P16" s="553"/>
      <c r="Q16" s="255"/>
      <c r="R16" s="550"/>
      <c r="S16" s="551"/>
      <c r="T16" s="550"/>
      <c r="U16" s="551"/>
      <c r="V16" s="550"/>
      <c r="W16" s="551"/>
      <c r="X16" s="552"/>
      <c r="Y16" s="553"/>
      <c r="Z16" s="255"/>
      <c r="AA16" s="256"/>
      <c r="AB16" s="256"/>
      <c r="AC16" s="257"/>
    </row>
    <row r="17" spans="1:30" ht="15.95" customHeight="1" x14ac:dyDescent="0.35">
      <c r="A17" s="251"/>
      <c r="B17" s="251"/>
      <c r="C17" s="246"/>
      <c r="D17" s="246"/>
      <c r="E17" s="256">
        <v>12</v>
      </c>
      <c r="F17" s="172"/>
      <c r="G17" s="253" t="str">
        <f t="shared" si="0"/>
        <v/>
      </c>
      <c r="H17" s="253" t="str">
        <f t="shared" si="1"/>
        <v/>
      </c>
      <c r="I17" s="550"/>
      <c r="J17" s="551"/>
      <c r="K17" s="550"/>
      <c r="L17" s="551"/>
      <c r="M17" s="550"/>
      <c r="N17" s="551"/>
      <c r="O17" s="552"/>
      <c r="P17" s="553"/>
      <c r="Q17" s="255"/>
      <c r="R17" s="550"/>
      <c r="S17" s="551"/>
      <c r="T17" s="550"/>
      <c r="U17" s="551"/>
      <c r="V17" s="550"/>
      <c r="W17" s="551"/>
      <c r="X17" s="552"/>
      <c r="Y17" s="553"/>
      <c r="Z17" s="255"/>
      <c r="AA17" s="256"/>
      <c r="AB17" s="256"/>
      <c r="AC17" s="257"/>
    </row>
    <row r="18" spans="1:30" ht="15.95" customHeight="1" x14ac:dyDescent="0.35">
      <c r="A18" s="251"/>
      <c r="B18" s="251"/>
      <c r="C18" s="246"/>
      <c r="D18" s="246"/>
      <c r="E18" s="256">
        <v>13</v>
      </c>
      <c r="F18" s="172"/>
      <c r="G18" s="253" t="str">
        <f t="shared" si="0"/>
        <v/>
      </c>
      <c r="H18" s="253" t="str">
        <f t="shared" si="1"/>
        <v/>
      </c>
      <c r="I18" s="550"/>
      <c r="J18" s="551"/>
      <c r="K18" s="550"/>
      <c r="L18" s="551"/>
      <c r="M18" s="550"/>
      <c r="N18" s="551"/>
      <c r="O18" s="552"/>
      <c r="P18" s="553"/>
      <c r="Q18" s="255"/>
      <c r="R18" s="550"/>
      <c r="S18" s="551"/>
      <c r="T18" s="550"/>
      <c r="U18" s="551"/>
      <c r="V18" s="550"/>
      <c r="W18" s="551"/>
      <c r="X18" s="552"/>
      <c r="Y18" s="553"/>
      <c r="Z18" s="255"/>
      <c r="AA18" s="256"/>
      <c r="AB18" s="256"/>
      <c r="AC18" s="257"/>
    </row>
    <row r="19" spans="1:30" ht="15.95" customHeight="1" x14ac:dyDescent="0.35">
      <c r="A19" s="251"/>
      <c r="B19" s="251"/>
      <c r="C19" s="246"/>
      <c r="D19" s="246"/>
      <c r="E19" s="256">
        <v>14</v>
      </c>
      <c r="F19" s="172"/>
      <c r="G19" s="253" t="str">
        <f t="shared" si="0"/>
        <v/>
      </c>
      <c r="H19" s="253" t="str">
        <f t="shared" si="1"/>
        <v/>
      </c>
      <c r="I19" s="550"/>
      <c r="J19" s="551"/>
      <c r="K19" s="550"/>
      <c r="L19" s="551"/>
      <c r="M19" s="550"/>
      <c r="N19" s="551"/>
      <c r="O19" s="552"/>
      <c r="P19" s="553"/>
      <c r="Q19" s="255"/>
      <c r="R19" s="550"/>
      <c r="S19" s="551"/>
      <c r="T19" s="550"/>
      <c r="U19" s="551"/>
      <c r="V19" s="550"/>
      <c r="W19" s="551"/>
      <c r="X19" s="552"/>
      <c r="Y19" s="553"/>
      <c r="Z19" s="255"/>
      <c r="AA19" s="256"/>
      <c r="AB19" s="256"/>
      <c r="AC19" s="257"/>
    </row>
    <row r="20" spans="1:30" ht="15.95" customHeight="1" x14ac:dyDescent="0.35">
      <c r="A20" s="251"/>
      <c r="B20" s="251"/>
      <c r="C20" s="246"/>
      <c r="D20" s="246"/>
      <c r="E20" s="256">
        <v>15</v>
      </c>
      <c r="F20" s="172"/>
      <c r="G20" s="253" t="str">
        <f t="shared" si="0"/>
        <v/>
      </c>
      <c r="H20" s="253" t="str">
        <f t="shared" si="1"/>
        <v/>
      </c>
      <c r="I20" s="550"/>
      <c r="J20" s="551"/>
      <c r="K20" s="550"/>
      <c r="L20" s="551"/>
      <c r="M20" s="550"/>
      <c r="N20" s="551"/>
      <c r="O20" s="552"/>
      <c r="P20" s="553"/>
      <c r="Q20" s="255"/>
      <c r="R20" s="550"/>
      <c r="S20" s="551"/>
      <c r="T20" s="550"/>
      <c r="U20" s="551"/>
      <c r="V20" s="550"/>
      <c r="W20" s="551"/>
      <c r="X20" s="552"/>
      <c r="Y20" s="553"/>
      <c r="Z20" s="255"/>
      <c r="AA20" s="256"/>
      <c r="AB20" s="256"/>
      <c r="AC20" s="257"/>
    </row>
    <row r="21" spans="1:30" ht="15.95" customHeight="1" x14ac:dyDescent="0.35">
      <c r="A21" s="251"/>
      <c r="B21" s="251"/>
      <c r="C21" s="246"/>
      <c r="D21" s="246"/>
      <c r="E21" s="256">
        <v>16</v>
      </c>
      <c r="F21" s="172"/>
      <c r="G21" s="253" t="str">
        <f t="shared" si="0"/>
        <v/>
      </c>
      <c r="H21" s="253" t="str">
        <f t="shared" si="1"/>
        <v/>
      </c>
      <c r="I21" s="550"/>
      <c r="J21" s="551"/>
      <c r="K21" s="550"/>
      <c r="L21" s="551"/>
      <c r="M21" s="550"/>
      <c r="N21" s="551"/>
      <c r="O21" s="552"/>
      <c r="P21" s="553"/>
      <c r="Q21" s="255"/>
      <c r="R21" s="550"/>
      <c r="S21" s="551"/>
      <c r="T21" s="550"/>
      <c r="U21" s="551"/>
      <c r="V21" s="550"/>
      <c r="W21" s="551"/>
      <c r="X21" s="552"/>
      <c r="Y21" s="553"/>
      <c r="Z21" s="255"/>
      <c r="AA21" s="256"/>
      <c r="AB21" s="256"/>
      <c r="AC21" s="257"/>
    </row>
    <row r="22" spans="1:30" ht="15.75" x14ac:dyDescent="0.3">
      <c r="E22" s="262"/>
      <c r="F22" s="172">
        <v>118</v>
      </c>
      <c r="G22" s="263"/>
      <c r="H22" s="263"/>
      <c r="AD22" s="265"/>
    </row>
    <row r="23" spans="1:30" x14ac:dyDescent="0.3">
      <c r="E23" s="505" t="s">
        <v>41</v>
      </c>
      <c r="F23" s="506"/>
      <c r="G23" s="506"/>
      <c r="H23" s="506"/>
      <c r="I23" s="506"/>
      <c r="J23" s="506"/>
      <c r="K23" s="507" t="s">
        <v>41</v>
      </c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9"/>
      <c r="W23" s="494" t="s">
        <v>42</v>
      </c>
      <c r="X23" s="495"/>
      <c r="Y23" s="495"/>
      <c r="Z23" s="495"/>
      <c r="AA23" s="495"/>
      <c r="AB23" s="495"/>
      <c r="AC23" s="496"/>
    </row>
    <row r="24" spans="1:30" ht="15.75" x14ac:dyDescent="0.35">
      <c r="E24" s="256" t="s">
        <v>43</v>
      </c>
      <c r="F24" s="256" t="s">
        <v>44</v>
      </c>
      <c r="G24" s="256" t="s">
        <v>24</v>
      </c>
      <c r="H24" s="256" t="s">
        <v>25</v>
      </c>
      <c r="I24" s="543" t="s">
        <v>45</v>
      </c>
      <c r="J24" s="543"/>
      <c r="K24" s="252" t="s">
        <v>43</v>
      </c>
      <c r="L24" s="266" t="s">
        <v>44</v>
      </c>
      <c r="M24" s="544" t="s">
        <v>24</v>
      </c>
      <c r="N24" s="545"/>
      <c r="O24" s="545"/>
      <c r="P24" s="546"/>
      <c r="Q24" s="547" t="s">
        <v>25</v>
      </c>
      <c r="R24" s="548"/>
      <c r="S24" s="548"/>
      <c r="T24" s="549"/>
      <c r="U24" s="544" t="s">
        <v>45</v>
      </c>
      <c r="V24" s="546"/>
      <c r="W24" s="267"/>
      <c r="X24" s="268"/>
      <c r="Y24" s="268"/>
      <c r="Z24" s="241"/>
      <c r="AA24" s="269"/>
      <c r="AB24" s="269"/>
      <c r="AC24" s="270"/>
    </row>
    <row r="25" spans="1:30" ht="15.95" customHeight="1" x14ac:dyDescent="0.35">
      <c r="C25" s="246">
        <v>1</v>
      </c>
      <c r="D25" s="238">
        <v>9</v>
      </c>
      <c r="E25" s="256">
        <v>1</v>
      </c>
      <c r="F25" s="297" t="s">
        <v>7</v>
      </c>
      <c r="G25" s="253" t="s">
        <v>79</v>
      </c>
      <c r="H25" s="253" t="str">
        <f t="shared" ref="H25:H32" si="9">IFERROR(VLOOKUP($F25,hammer,5,FALSE),"")</f>
        <v/>
      </c>
      <c r="I25" s="538">
        <f>IFERROR(VLOOKUP($C25,$E$68:$N$99,10,FALSE),"")</f>
        <v>66.06</v>
      </c>
      <c r="J25" s="539"/>
      <c r="K25" s="256">
        <v>9</v>
      </c>
      <c r="L25" s="256"/>
      <c r="M25" s="540" t="s">
        <v>1046</v>
      </c>
      <c r="N25" s="541" t="str">
        <f t="shared" ref="N25:P32" si="10">IFERROR(VLOOKUP($F25,hammer,2,FALSE)&amp;" "&amp;UPPER(VLOOKUP($F25,hammer,3,FALSE)),"")</f>
        <v/>
      </c>
      <c r="O25" s="541" t="str">
        <f t="shared" si="10"/>
        <v/>
      </c>
      <c r="P25" s="542" t="str">
        <f t="shared" si="10"/>
        <v/>
      </c>
      <c r="Q25" s="540" t="str">
        <f t="shared" ref="Q25:Q32" si="11">IFERROR(VLOOKUP($L25,hammer,5,FALSE),"")</f>
        <v/>
      </c>
      <c r="R25" s="541" t="str">
        <f t="shared" ref="R25:T32" si="12">IFERROR(VLOOKUP($F25,hammer,5,FALSE),"")</f>
        <v/>
      </c>
      <c r="S25" s="541" t="str">
        <f t="shared" si="12"/>
        <v/>
      </c>
      <c r="T25" s="542" t="str">
        <f t="shared" si="12"/>
        <v/>
      </c>
      <c r="U25" s="538" t="str">
        <f>IFERROR(VLOOKUP($D25,$E$68:$N$99,10,FALSE),"")</f>
        <v/>
      </c>
      <c r="V25" s="539"/>
      <c r="W25" s="271"/>
      <c r="X25" s="272"/>
      <c r="Y25" s="272"/>
      <c r="Z25" s="273"/>
      <c r="AA25" s="274"/>
      <c r="AB25" s="274"/>
      <c r="AC25" s="275"/>
    </row>
    <row r="26" spans="1:30" ht="15.95" customHeight="1" x14ac:dyDescent="0.35">
      <c r="C26" s="246">
        <v>2</v>
      </c>
      <c r="D26" s="238">
        <v>10</v>
      </c>
      <c r="E26" s="256">
        <v>2</v>
      </c>
      <c r="F26" s="297">
        <v>119</v>
      </c>
      <c r="G26" s="253" t="str">
        <f t="shared" ref="G26:G32" si="13">IFERROR(VLOOKUP($F26,hammer,2,FALSE)&amp;" "&amp;UPPER(VLOOKUP($F26,hammer,3,FALSE)),"")</f>
        <v>Chris SHORTHOUSE</v>
      </c>
      <c r="H26" s="253" t="str">
        <f t="shared" si="9"/>
        <v>Birchfield Harriers</v>
      </c>
      <c r="I26" s="538">
        <f t="shared" ref="I26:I32" si="14">IFERROR(VLOOKUP($C26,$E$68:$N$99,10,FALSE),"")</f>
        <v>61.8</v>
      </c>
      <c r="J26" s="539"/>
      <c r="K26" s="256">
        <v>10</v>
      </c>
      <c r="L26" s="256">
        <v>121</v>
      </c>
      <c r="M26" s="540" t="str">
        <f t="shared" ref="M26:M32" si="15">IFERROR(VLOOKUP($L26,hammer,2,FALSE)&amp;" "&amp;UPPER(VLOOKUP($L26,hammer,3,FALSE)),"")</f>
        <v>Ben HAWKES</v>
      </c>
      <c r="N26" s="541" t="str">
        <f t="shared" si="10"/>
        <v>Chris SHORTHOUSE</v>
      </c>
      <c r="O26" s="541" t="str">
        <f t="shared" si="10"/>
        <v>Chris SHORTHOUSE</v>
      </c>
      <c r="P26" s="542" t="str">
        <f t="shared" si="10"/>
        <v>Chris SHORTHOUSE</v>
      </c>
      <c r="Q26" s="540" t="str">
        <f t="shared" si="11"/>
        <v>Worthing &amp; District</v>
      </c>
      <c r="R26" s="541" t="str">
        <f t="shared" si="12"/>
        <v>Birchfield Harriers</v>
      </c>
      <c r="S26" s="541" t="str">
        <f t="shared" si="12"/>
        <v>Birchfield Harriers</v>
      </c>
      <c r="T26" s="542" t="str">
        <f t="shared" si="12"/>
        <v>Birchfield Harriers</v>
      </c>
      <c r="U26" s="538">
        <v>66.06</v>
      </c>
      <c r="V26" s="539"/>
      <c r="W26" s="267"/>
      <c r="X26" s="268"/>
      <c r="Y26" s="268"/>
      <c r="Z26" s="241"/>
      <c r="AA26" s="269"/>
      <c r="AB26" s="269"/>
      <c r="AC26" s="270"/>
    </row>
    <row r="27" spans="1:30" ht="15.95" customHeight="1" x14ac:dyDescent="0.35">
      <c r="C27" s="246">
        <v>3</v>
      </c>
      <c r="D27" s="238">
        <v>11</v>
      </c>
      <c r="E27" s="256">
        <v>3</v>
      </c>
      <c r="F27" s="256">
        <v>117</v>
      </c>
      <c r="G27" s="253" t="str">
        <f t="shared" si="13"/>
        <v>Brendan O'DONNELL</v>
      </c>
      <c r="H27" s="253" t="str">
        <f t="shared" si="9"/>
        <v>Lifford Strabane AC</v>
      </c>
      <c r="I27" s="538">
        <f t="shared" si="14"/>
        <v>55.69</v>
      </c>
      <c r="J27" s="539"/>
      <c r="K27" s="256">
        <v>11</v>
      </c>
      <c r="L27" s="256">
        <v>115</v>
      </c>
      <c r="M27" s="540" t="str">
        <f t="shared" si="15"/>
        <v>Oliver GRAHAM</v>
      </c>
      <c r="N27" s="541" t="str">
        <f t="shared" si="10"/>
        <v>Brendan O'DONNELL</v>
      </c>
      <c r="O27" s="541" t="str">
        <f t="shared" si="10"/>
        <v>Brendan O'DONNELL</v>
      </c>
      <c r="P27" s="542" t="str">
        <f t="shared" si="10"/>
        <v>Brendan O'DONNELL</v>
      </c>
      <c r="Q27" s="540" t="str">
        <f t="shared" si="11"/>
        <v>Shaftsbury &amp; Barnet</v>
      </c>
      <c r="R27" s="541" t="str">
        <f t="shared" si="12"/>
        <v>Lifford Strabane AC</v>
      </c>
      <c r="S27" s="541" t="str">
        <f t="shared" si="12"/>
        <v>Lifford Strabane AC</v>
      </c>
      <c r="T27" s="542" t="str">
        <f t="shared" si="12"/>
        <v>Lifford Strabane AC</v>
      </c>
      <c r="U27" s="538">
        <v>50.13</v>
      </c>
      <c r="V27" s="539"/>
      <c r="W27" s="271"/>
      <c r="X27" s="272"/>
      <c r="Y27" s="272"/>
      <c r="Z27" s="273"/>
      <c r="AA27" s="274"/>
      <c r="AB27" s="274"/>
      <c r="AC27" s="275"/>
    </row>
    <row r="28" spans="1:30" ht="15.95" customHeight="1" x14ac:dyDescent="0.35">
      <c r="C28" s="246">
        <v>4</v>
      </c>
      <c r="D28" s="238">
        <v>12</v>
      </c>
      <c r="E28" s="256">
        <v>4</v>
      </c>
      <c r="F28" s="256">
        <v>116</v>
      </c>
      <c r="G28" s="253" t="str">
        <f t="shared" si="13"/>
        <v>James HAMBLIN</v>
      </c>
      <c r="H28" s="253" t="str">
        <f t="shared" si="9"/>
        <v>Colchester Harriers</v>
      </c>
      <c r="I28" s="538">
        <f t="shared" si="14"/>
        <v>54.75</v>
      </c>
      <c r="J28" s="539"/>
      <c r="K28" s="256">
        <v>12</v>
      </c>
      <c r="L28" s="256" t="str">
        <f t="shared" ref="L28:L32" si="16">IFERROR(VLOOKUP($D28,$E$68:$N$99,2,FALSE),"")</f>
        <v/>
      </c>
      <c r="M28" s="540" t="str">
        <f t="shared" si="15"/>
        <v/>
      </c>
      <c r="N28" s="541" t="str">
        <f t="shared" si="10"/>
        <v>James HAMBLIN</v>
      </c>
      <c r="O28" s="541" t="str">
        <f t="shared" si="10"/>
        <v>James HAMBLIN</v>
      </c>
      <c r="P28" s="542" t="str">
        <f t="shared" si="10"/>
        <v>James HAMBLIN</v>
      </c>
      <c r="Q28" s="540" t="str">
        <f t="shared" si="11"/>
        <v/>
      </c>
      <c r="R28" s="541" t="str">
        <f t="shared" si="12"/>
        <v>Colchester Harriers</v>
      </c>
      <c r="S28" s="541" t="str">
        <f t="shared" si="12"/>
        <v>Colchester Harriers</v>
      </c>
      <c r="T28" s="542" t="str">
        <f t="shared" si="12"/>
        <v>Colchester Harriers</v>
      </c>
      <c r="U28" s="538" t="str">
        <f t="shared" ref="U28:U32" si="17">IFERROR(VLOOKUP($D28,$E$68:$N$99,10,FALSE),"")</f>
        <v/>
      </c>
      <c r="V28" s="539"/>
      <c r="W28" s="267"/>
      <c r="X28" s="268"/>
      <c r="Y28" s="268"/>
      <c r="Z28" s="241"/>
      <c r="AA28" s="269"/>
      <c r="AB28" s="269"/>
      <c r="AC28" s="270"/>
    </row>
    <row r="29" spans="1:30" ht="15.95" customHeight="1" x14ac:dyDescent="0.35">
      <c r="C29" s="246">
        <v>5</v>
      </c>
      <c r="D29" s="238">
        <v>13</v>
      </c>
      <c r="E29" s="256">
        <v>5</v>
      </c>
      <c r="F29" s="256" t="s">
        <v>7</v>
      </c>
      <c r="G29" s="253" t="str">
        <f t="shared" si="13"/>
        <v/>
      </c>
      <c r="H29" s="253" t="str">
        <f t="shared" si="9"/>
        <v/>
      </c>
      <c r="I29" s="538"/>
      <c r="J29" s="539"/>
      <c r="K29" s="256">
        <v>13</v>
      </c>
      <c r="L29" s="256" t="str">
        <f t="shared" si="16"/>
        <v/>
      </c>
      <c r="M29" s="540" t="str">
        <f t="shared" si="15"/>
        <v/>
      </c>
      <c r="N29" s="541" t="str">
        <f t="shared" si="10"/>
        <v/>
      </c>
      <c r="O29" s="541" t="str">
        <f t="shared" si="10"/>
        <v/>
      </c>
      <c r="P29" s="542" t="str">
        <f t="shared" si="10"/>
        <v/>
      </c>
      <c r="Q29" s="540" t="str">
        <f t="shared" si="11"/>
        <v/>
      </c>
      <c r="R29" s="541" t="str">
        <f t="shared" si="12"/>
        <v/>
      </c>
      <c r="S29" s="541" t="str">
        <f t="shared" si="12"/>
        <v/>
      </c>
      <c r="T29" s="542" t="str">
        <f t="shared" si="12"/>
        <v/>
      </c>
      <c r="U29" s="538" t="str">
        <f t="shared" si="17"/>
        <v/>
      </c>
      <c r="V29" s="539"/>
      <c r="W29" s="271"/>
      <c r="X29" s="272"/>
      <c r="Y29" s="272"/>
      <c r="Z29" s="273"/>
      <c r="AA29" s="274"/>
      <c r="AB29" s="274"/>
      <c r="AC29" s="275"/>
    </row>
    <row r="30" spans="1:30" ht="15.95" customHeight="1" x14ac:dyDescent="0.35">
      <c r="C30" s="246">
        <v>6</v>
      </c>
      <c r="D30" s="238">
        <v>14</v>
      </c>
      <c r="E30" s="256">
        <v>6</v>
      </c>
      <c r="F30" s="256" t="str">
        <f t="shared" ref="F30:F32" si="18">IFERROR(VLOOKUP($C30,$E$68:$N$99,2,FALSE),"")</f>
        <v/>
      </c>
      <c r="G30" s="253" t="str">
        <f t="shared" si="13"/>
        <v/>
      </c>
      <c r="H30" s="253" t="str">
        <f t="shared" si="9"/>
        <v/>
      </c>
      <c r="I30" s="538" t="str">
        <f t="shared" si="14"/>
        <v/>
      </c>
      <c r="J30" s="539"/>
      <c r="K30" s="256">
        <v>14</v>
      </c>
      <c r="L30" s="256" t="str">
        <f t="shared" si="16"/>
        <v/>
      </c>
      <c r="M30" s="540" t="str">
        <f t="shared" si="15"/>
        <v/>
      </c>
      <c r="N30" s="541" t="str">
        <f t="shared" si="10"/>
        <v/>
      </c>
      <c r="O30" s="541" t="str">
        <f t="shared" si="10"/>
        <v/>
      </c>
      <c r="P30" s="542" t="str">
        <f t="shared" si="10"/>
        <v/>
      </c>
      <c r="Q30" s="540" t="str">
        <f t="shared" si="11"/>
        <v/>
      </c>
      <c r="R30" s="541" t="str">
        <f t="shared" si="12"/>
        <v/>
      </c>
      <c r="S30" s="541" t="str">
        <f t="shared" si="12"/>
        <v/>
      </c>
      <c r="T30" s="542" t="str">
        <f t="shared" si="12"/>
        <v/>
      </c>
      <c r="U30" s="538" t="str">
        <f t="shared" si="17"/>
        <v/>
      </c>
      <c r="V30" s="539"/>
      <c r="W30" s="494" t="s">
        <v>47</v>
      </c>
      <c r="X30" s="495"/>
      <c r="Y30" s="495"/>
      <c r="Z30" s="495"/>
      <c r="AA30" s="495"/>
      <c r="AB30" s="495"/>
      <c r="AC30" s="496"/>
    </row>
    <row r="31" spans="1:30" ht="15.95" customHeight="1" x14ac:dyDescent="0.35">
      <c r="C31" s="246">
        <v>7</v>
      </c>
      <c r="D31" s="238">
        <v>15</v>
      </c>
      <c r="E31" s="256">
        <v>7</v>
      </c>
      <c r="F31" s="256" t="str">
        <f t="shared" si="18"/>
        <v/>
      </c>
      <c r="G31" s="253" t="str">
        <f t="shared" si="13"/>
        <v/>
      </c>
      <c r="H31" s="253" t="str">
        <f t="shared" si="9"/>
        <v/>
      </c>
      <c r="I31" s="538" t="str">
        <f t="shared" si="14"/>
        <v/>
      </c>
      <c r="J31" s="539"/>
      <c r="K31" s="256">
        <v>15</v>
      </c>
      <c r="L31" s="256" t="str">
        <f t="shared" si="16"/>
        <v/>
      </c>
      <c r="M31" s="540" t="str">
        <f t="shared" si="15"/>
        <v/>
      </c>
      <c r="N31" s="541" t="str">
        <f t="shared" si="10"/>
        <v/>
      </c>
      <c r="O31" s="541" t="str">
        <f t="shared" si="10"/>
        <v/>
      </c>
      <c r="P31" s="542" t="str">
        <f t="shared" si="10"/>
        <v/>
      </c>
      <c r="Q31" s="540" t="str">
        <f t="shared" si="11"/>
        <v/>
      </c>
      <c r="R31" s="541" t="str">
        <f t="shared" si="12"/>
        <v/>
      </c>
      <c r="S31" s="541" t="str">
        <f t="shared" si="12"/>
        <v/>
      </c>
      <c r="T31" s="542" t="str">
        <f t="shared" si="12"/>
        <v/>
      </c>
      <c r="U31" s="538" t="str">
        <f t="shared" si="17"/>
        <v/>
      </c>
      <c r="V31" s="539"/>
      <c r="W31" s="267"/>
      <c r="X31" s="268"/>
      <c r="Y31" s="268"/>
      <c r="Z31" s="241"/>
      <c r="AA31" s="269"/>
      <c r="AB31" s="269"/>
      <c r="AC31" s="270"/>
    </row>
    <row r="32" spans="1:30" ht="15.95" customHeight="1" x14ac:dyDescent="0.35">
      <c r="C32" s="246">
        <v>8</v>
      </c>
      <c r="D32" s="238">
        <v>16</v>
      </c>
      <c r="E32" s="256">
        <v>8</v>
      </c>
      <c r="F32" s="256" t="str">
        <f t="shared" si="18"/>
        <v/>
      </c>
      <c r="G32" s="253" t="str">
        <f t="shared" si="13"/>
        <v/>
      </c>
      <c r="H32" s="253" t="str">
        <f t="shared" si="9"/>
        <v/>
      </c>
      <c r="I32" s="538" t="str">
        <f t="shared" si="14"/>
        <v/>
      </c>
      <c r="J32" s="539"/>
      <c r="K32" s="256">
        <v>16</v>
      </c>
      <c r="L32" s="256" t="str">
        <f t="shared" si="16"/>
        <v/>
      </c>
      <c r="M32" s="540" t="str">
        <f t="shared" si="15"/>
        <v/>
      </c>
      <c r="N32" s="541" t="str">
        <f t="shared" si="10"/>
        <v/>
      </c>
      <c r="O32" s="541" t="str">
        <f t="shared" si="10"/>
        <v/>
      </c>
      <c r="P32" s="542" t="str">
        <f t="shared" si="10"/>
        <v/>
      </c>
      <c r="Q32" s="540" t="str">
        <f t="shared" si="11"/>
        <v/>
      </c>
      <c r="R32" s="541" t="str">
        <f t="shared" si="12"/>
        <v/>
      </c>
      <c r="S32" s="541" t="str">
        <f t="shared" si="12"/>
        <v/>
      </c>
      <c r="T32" s="542" t="str">
        <f t="shared" si="12"/>
        <v/>
      </c>
      <c r="U32" s="538" t="str">
        <f t="shared" si="17"/>
        <v/>
      </c>
      <c r="V32" s="539"/>
      <c r="W32" s="271"/>
      <c r="X32" s="272"/>
      <c r="Y32" s="272"/>
      <c r="Z32" s="273"/>
      <c r="AA32" s="274"/>
      <c r="AB32" s="274"/>
      <c r="AC32" s="275"/>
    </row>
    <row r="33" spans="1:39" ht="21" hidden="1" x14ac:dyDescent="0.35">
      <c r="A33" s="236"/>
      <c r="B33" s="236"/>
      <c r="C33" s="246">
        <v>26</v>
      </c>
      <c r="E33" s="525" t="s">
        <v>12</v>
      </c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7"/>
      <c r="AD33" s="241"/>
      <c r="AE33" s="241"/>
      <c r="AF33" s="241"/>
      <c r="AG33" s="241"/>
      <c r="AH33" s="241"/>
      <c r="AI33" s="241"/>
      <c r="AJ33" s="241"/>
      <c r="AK33" s="241"/>
      <c r="AL33" s="241"/>
      <c r="AM33" s="242"/>
    </row>
    <row r="34" spans="1:39" s="244" customFormat="1" ht="15.75" hidden="1" customHeight="1" x14ac:dyDescent="0.3">
      <c r="C34" s="251">
        <v>18</v>
      </c>
      <c r="D34" s="245"/>
      <c r="E34" s="518" t="s">
        <v>15</v>
      </c>
      <c r="F34" s="519"/>
      <c r="G34" s="507" t="str">
        <f>G2</f>
        <v>BIGish 2019</v>
      </c>
      <c r="H34" s="520"/>
      <c r="I34" s="518" t="s">
        <v>16</v>
      </c>
      <c r="J34" s="521"/>
      <c r="K34" s="519"/>
      <c r="L34" s="507" t="str">
        <f>L2</f>
        <v>BEDFORD STADIUM</v>
      </c>
      <c r="M34" s="524"/>
      <c r="N34" s="528"/>
      <c r="O34" s="528"/>
      <c r="P34" s="529"/>
      <c r="Q34" s="530" t="s">
        <v>18</v>
      </c>
      <c r="R34" s="531"/>
      <c r="S34" s="532"/>
      <c r="T34" s="533">
        <f>T2</f>
        <v>43612</v>
      </c>
      <c r="U34" s="534"/>
      <c r="V34" s="534"/>
      <c r="W34" s="534"/>
      <c r="X34" s="534"/>
      <c r="Y34" s="534"/>
      <c r="Z34" s="534"/>
      <c r="AA34" s="534"/>
      <c r="AB34" s="534"/>
      <c r="AC34" s="535"/>
    </row>
    <row r="35" spans="1:39" s="244" customFormat="1" ht="15.75" hidden="1" customHeight="1" x14ac:dyDescent="0.3">
      <c r="C35" s="246">
        <v>18</v>
      </c>
      <c r="D35" s="245"/>
      <c r="E35" s="518" t="s">
        <v>48</v>
      </c>
      <c r="F35" s="519"/>
      <c r="G35" s="507" t="str">
        <f>G3</f>
        <v>HAMMER Men (Outside Circle)</v>
      </c>
      <c r="H35" s="520"/>
      <c r="I35" s="518" t="s">
        <v>20</v>
      </c>
      <c r="J35" s="521"/>
      <c r="K35" s="519"/>
      <c r="L35" s="522">
        <f>L3</f>
        <v>13.3</v>
      </c>
      <c r="M35" s="523"/>
      <c r="N35" s="518" t="str">
        <f>N3</f>
        <v>RECORD</v>
      </c>
      <c r="O35" s="521"/>
      <c r="P35" s="519"/>
      <c r="Q35" s="507" t="str">
        <f>Q3</f>
        <v>73.87m - Mark Dry (WG&amp;EL) 10/06/2012</v>
      </c>
      <c r="R35" s="524"/>
      <c r="S35" s="520"/>
      <c r="T35" s="536" t="s">
        <v>49</v>
      </c>
      <c r="U35" s="537"/>
      <c r="V35" s="495">
        <f>V3</f>
        <v>0</v>
      </c>
      <c r="W35" s="495"/>
      <c r="X35" s="495"/>
      <c r="Y35" s="495"/>
      <c r="Z35" s="495"/>
      <c r="AA35" s="495"/>
      <c r="AB35" s="495"/>
      <c r="AC35" s="496"/>
    </row>
    <row r="36" spans="1:39" ht="32.1" hidden="1" customHeight="1" x14ac:dyDescent="0.3">
      <c r="E36" s="247" t="s">
        <v>22</v>
      </c>
      <c r="F36" s="247" t="s">
        <v>23</v>
      </c>
      <c r="G36" s="247" t="s">
        <v>24</v>
      </c>
      <c r="H36" s="248" t="s">
        <v>25</v>
      </c>
      <c r="I36" s="514" t="s">
        <v>26</v>
      </c>
      <c r="J36" s="515"/>
      <c r="K36" s="515" t="s">
        <v>27</v>
      </c>
      <c r="L36" s="515"/>
      <c r="M36" s="515" t="s">
        <v>28</v>
      </c>
      <c r="N36" s="515"/>
      <c r="O36" s="515" t="s">
        <v>29</v>
      </c>
      <c r="P36" s="515"/>
      <c r="Q36" s="513" t="s">
        <v>30</v>
      </c>
      <c r="R36" s="515" t="s">
        <v>31</v>
      </c>
      <c r="S36" s="515"/>
      <c r="T36" s="515" t="s">
        <v>32</v>
      </c>
      <c r="U36" s="515"/>
      <c r="V36" s="515" t="s">
        <v>33</v>
      </c>
      <c r="W36" s="515"/>
      <c r="X36" s="515" t="s">
        <v>34</v>
      </c>
      <c r="Y36" s="517"/>
      <c r="Z36" s="512" t="s">
        <v>35</v>
      </c>
      <c r="AA36" s="494"/>
      <c r="AB36" s="495"/>
      <c r="AC36" s="496"/>
    </row>
    <row r="37" spans="1:39" hidden="1" x14ac:dyDescent="0.3">
      <c r="C37" s="246" t="s">
        <v>38</v>
      </c>
      <c r="D37" s="246" t="s">
        <v>39</v>
      </c>
      <c r="E37" s="248"/>
      <c r="F37" s="248"/>
      <c r="G37" s="250"/>
      <c r="H37" s="250"/>
      <c r="I37" s="496" t="s">
        <v>40</v>
      </c>
      <c r="J37" s="510"/>
      <c r="K37" s="510" t="s">
        <v>40</v>
      </c>
      <c r="L37" s="510"/>
      <c r="M37" s="510" t="s">
        <v>40</v>
      </c>
      <c r="N37" s="510"/>
      <c r="O37" s="510" t="s">
        <v>40</v>
      </c>
      <c r="P37" s="510"/>
      <c r="Q37" s="516"/>
      <c r="R37" s="510" t="s">
        <v>40</v>
      </c>
      <c r="S37" s="510"/>
      <c r="T37" s="510" t="s">
        <v>40</v>
      </c>
      <c r="U37" s="510"/>
      <c r="V37" s="510" t="s">
        <v>40</v>
      </c>
      <c r="W37" s="510"/>
      <c r="X37" s="510" t="s">
        <v>40</v>
      </c>
      <c r="Y37" s="494"/>
      <c r="Z37" s="513"/>
      <c r="AA37" s="248"/>
      <c r="AB37" s="248"/>
      <c r="AC37" s="276"/>
    </row>
    <row r="38" spans="1:39" ht="15.95" hidden="1" customHeight="1" x14ac:dyDescent="0.3">
      <c r="A38" s="251"/>
      <c r="B38" s="251"/>
      <c r="C38" s="246">
        <f t="shared" ref="C38:D53" si="19">AB38</f>
        <v>0</v>
      </c>
      <c r="D38" s="246">
        <f t="shared" si="19"/>
        <v>0</v>
      </c>
      <c r="E38" s="277">
        <v>17</v>
      </c>
      <c r="F38" s="278"/>
      <c r="G38" s="279" t="s">
        <v>46</v>
      </c>
      <c r="H38" s="279" t="s">
        <v>46</v>
      </c>
      <c r="I38" s="503">
        <v>0</v>
      </c>
      <c r="J38" s="504"/>
      <c r="K38" s="503">
        <v>0</v>
      </c>
      <c r="L38" s="504"/>
      <c r="M38" s="503">
        <v>0</v>
      </c>
      <c r="N38" s="504"/>
      <c r="O38" s="494">
        <f t="shared" ref="O38:O53" si="20">IF(AND(I38="NT",K38="NT",M38="NT"),0,LARGE(I38:N38,1))</f>
        <v>0</v>
      </c>
      <c r="P38" s="496"/>
      <c r="Q38" s="248" t="str">
        <f>J84</f>
        <v/>
      </c>
      <c r="R38" s="503">
        <v>0</v>
      </c>
      <c r="S38" s="504"/>
      <c r="T38" s="503">
        <v>0</v>
      </c>
      <c r="U38" s="504"/>
      <c r="V38" s="503">
        <v>0</v>
      </c>
      <c r="W38" s="504"/>
      <c r="X38" s="494">
        <f>IF(AND(R38="NT",T38="NT",V38="NT"),O38,IF(O38&gt;LARGE(R38:W38,1),O38,LARGE(R38:W38,1)))</f>
        <v>0</v>
      </c>
      <c r="Y38" s="496"/>
      <c r="Z38" s="248" t="str">
        <f>L84</f>
        <v/>
      </c>
      <c r="AA38" s="248"/>
      <c r="AB38" s="248"/>
      <c r="AC38" s="276"/>
      <c r="AD38" s="258"/>
    </row>
    <row r="39" spans="1:39" ht="15.95" hidden="1" customHeight="1" x14ac:dyDescent="0.3">
      <c r="A39" s="251"/>
      <c r="B39" s="251"/>
      <c r="C39" s="246">
        <f t="shared" si="19"/>
        <v>0</v>
      </c>
      <c r="D39" s="246">
        <f t="shared" si="19"/>
        <v>0</v>
      </c>
      <c r="E39" s="248">
        <v>18</v>
      </c>
      <c r="F39" s="278"/>
      <c r="G39" s="279" t="s">
        <v>46</v>
      </c>
      <c r="H39" s="279" t="s">
        <v>46</v>
      </c>
      <c r="I39" s="503">
        <v>0</v>
      </c>
      <c r="J39" s="504"/>
      <c r="K39" s="503">
        <v>0</v>
      </c>
      <c r="L39" s="504"/>
      <c r="M39" s="503">
        <v>0</v>
      </c>
      <c r="N39" s="504"/>
      <c r="O39" s="494">
        <f t="shared" si="20"/>
        <v>0</v>
      </c>
      <c r="P39" s="496"/>
      <c r="Q39" s="248" t="str">
        <f t="shared" ref="Q39:Q53" si="21">J85</f>
        <v/>
      </c>
      <c r="R39" s="503">
        <v>0</v>
      </c>
      <c r="S39" s="504"/>
      <c r="T39" s="503">
        <v>0</v>
      </c>
      <c r="U39" s="504"/>
      <c r="V39" s="503">
        <v>0</v>
      </c>
      <c r="W39" s="504"/>
      <c r="X39" s="494">
        <f t="shared" ref="X39:X53" si="22">IF(AND(R39="NT",T39="NT",V39="NT"),O39,IF(O39&gt;LARGE(R39:W39,1),O39,LARGE(R39:W39,1)))</f>
        <v>0</v>
      </c>
      <c r="Y39" s="496"/>
      <c r="Z39" s="248" t="str">
        <f t="shared" ref="Z39:Z53" si="23">L85</f>
        <v/>
      </c>
      <c r="AA39" s="248"/>
      <c r="AB39" s="248"/>
      <c r="AC39" s="276"/>
      <c r="AD39" s="259"/>
    </row>
    <row r="40" spans="1:39" ht="15.95" hidden="1" customHeight="1" x14ac:dyDescent="0.3">
      <c r="A40" s="251"/>
      <c r="B40" s="251"/>
      <c r="C40" s="246">
        <f t="shared" si="19"/>
        <v>0</v>
      </c>
      <c r="D40" s="246">
        <f t="shared" si="19"/>
        <v>0</v>
      </c>
      <c r="E40" s="277">
        <v>19</v>
      </c>
      <c r="F40" s="278"/>
      <c r="G40" s="279" t="s">
        <v>46</v>
      </c>
      <c r="H40" s="279" t="s">
        <v>46</v>
      </c>
      <c r="I40" s="503">
        <v>0</v>
      </c>
      <c r="J40" s="504"/>
      <c r="K40" s="503">
        <v>0</v>
      </c>
      <c r="L40" s="504"/>
      <c r="M40" s="503">
        <v>0</v>
      </c>
      <c r="N40" s="504"/>
      <c r="O40" s="494">
        <f t="shared" si="20"/>
        <v>0</v>
      </c>
      <c r="P40" s="496"/>
      <c r="Q40" s="248" t="str">
        <f t="shared" si="21"/>
        <v/>
      </c>
      <c r="R40" s="503">
        <v>0</v>
      </c>
      <c r="S40" s="504"/>
      <c r="T40" s="503">
        <v>0</v>
      </c>
      <c r="U40" s="504"/>
      <c r="V40" s="503">
        <v>0</v>
      </c>
      <c r="W40" s="504"/>
      <c r="X40" s="494">
        <f t="shared" si="22"/>
        <v>0</v>
      </c>
      <c r="Y40" s="496"/>
      <c r="Z40" s="248" t="str">
        <f t="shared" si="23"/>
        <v/>
      </c>
      <c r="AA40" s="248"/>
      <c r="AB40" s="248"/>
      <c r="AC40" s="276"/>
    </row>
    <row r="41" spans="1:39" ht="15.95" hidden="1" customHeight="1" x14ac:dyDescent="0.3">
      <c r="A41" s="251"/>
      <c r="B41" s="251"/>
      <c r="C41" s="246">
        <f t="shared" si="19"/>
        <v>0</v>
      </c>
      <c r="D41" s="246">
        <f t="shared" si="19"/>
        <v>0</v>
      </c>
      <c r="E41" s="248">
        <v>20</v>
      </c>
      <c r="F41" s="278"/>
      <c r="G41" s="279" t="s">
        <v>46</v>
      </c>
      <c r="H41" s="279" t="s">
        <v>46</v>
      </c>
      <c r="I41" s="503">
        <v>0</v>
      </c>
      <c r="J41" s="504"/>
      <c r="K41" s="503">
        <v>0</v>
      </c>
      <c r="L41" s="504"/>
      <c r="M41" s="503">
        <v>0</v>
      </c>
      <c r="N41" s="504"/>
      <c r="O41" s="494">
        <f t="shared" si="20"/>
        <v>0</v>
      </c>
      <c r="P41" s="496"/>
      <c r="Q41" s="248" t="str">
        <f t="shared" si="21"/>
        <v/>
      </c>
      <c r="R41" s="503">
        <v>0</v>
      </c>
      <c r="S41" s="504"/>
      <c r="T41" s="503">
        <v>0</v>
      </c>
      <c r="U41" s="504"/>
      <c r="V41" s="503">
        <v>0</v>
      </c>
      <c r="W41" s="504"/>
      <c r="X41" s="494">
        <f t="shared" si="22"/>
        <v>0</v>
      </c>
      <c r="Y41" s="496"/>
      <c r="Z41" s="248" t="str">
        <f t="shared" si="23"/>
        <v/>
      </c>
      <c r="AA41" s="248"/>
      <c r="AB41" s="248"/>
      <c r="AC41" s="276"/>
    </row>
    <row r="42" spans="1:39" ht="15.95" hidden="1" customHeight="1" x14ac:dyDescent="0.3">
      <c r="A42" s="251"/>
      <c r="B42" s="251"/>
      <c r="C42" s="246">
        <f t="shared" si="19"/>
        <v>0</v>
      </c>
      <c r="D42" s="246">
        <f t="shared" si="19"/>
        <v>0</v>
      </c>
      <c r="E42" s="277">
        <v>21</v>
      </c>
      <c r="F42" s="278"/>
      <c r="G42" s="279" t="s">
        <v>46</v>
      </c>
      <c r="H42" s="279" t="s">
        <v>46</v>
      </c>
      <c r="I42" s="503">
        <v>0</v>
      </c>
      <c r="J42" s="504"/>
      <c r="K42" s="503">
        <v>0</v>
      </c>
      <c r="L42" s="504"/>
      <c r="M42" s="503">
        <v>0</v>
      </c>
      <c r="N42" s="504"/>
      <c r="O42" s="494">
        <f t="shared" si="20"/>
        <v>0</v>
      </c>
      <c r="P42" s="496"/>
      <c r="Q42" s="248" t="str">
        <f t="shared" si="21"/>
        <v/>
      </c>
      <c r="R42" s="503">
        <v>0</v>
      </c>
      <c r="S42" s="504"/>
      <c r="T42" s="503">
        <v>0</v>
      </c>
      <c r="U42" s="504"/>
      <c r="V42" s="503">
        <v>0</v>
      </c>
      <c r="W42" s="504"/>
      <c r="X42" s="494">
        <f t="shared" si="22"/>
        <v>0</v>
      </c>
      <c r="Y42" s="496"/>
      <c r="Z42" s="248" t="str">
        <f t="shared" si="23"/>
        <v/>
      </c>
      <c r="AA42" s="248"/>
      <c r="AB42" s="248"/>
      <c r="AC42" s="276"/>
    </row>
    <row r="43" spans="1:39" ht="15.95" hidden="1" customHeight="1" x14ac:dyDescent="0.3">
      <c r="A43" s="251"/>
      <c r="B43" s="251"/>
      <c r="C43" s="246">
        <f t="shared" si="19"/>
        <v>0</v>
      </c>
      <c r="D43" s="246">
        <f t="shared" si="19"/>
        <v>0</v>
      </c>
      <c r="E43" s="248">
        <v>22</v>
      </c>
      <c r="F43" s="278"/>
      <c r="G43" s="279" t="s">
        <v>46</v>
      </c>
      <c r="H43" s="279" t="s">
        <v>46</v>
      </c>
      <c r="I43" s="503">
        <v>0</v>
      </c>
      <c r="J43" s="504"/>
      <c r="K43" s="503">
        <v>0</v>
      </c>
      <c r="L43" s="504"/>
      <c r="M43" s="503">
        <v>0</v>
      </c>
      <c r="N43" s="504"/>
      <c r="O43" s="494">
        <f t="shared" si="20"/>
        <v>0</v>
      </c>
      <c r="P43" s="496"/>
      <c r="Q43" s="248" t="str">
        <f t="shared" si="21"/>
        <v/>
      </c>
      <c r="R43" s="503">
        <v>0</v>
      </c>
      <c r="S43" s="504"/>
      <c r="T43" s="503">
        <v>0</v>
      </c>
      <c r="U43" s="504"/>
      <c r="V43" s="503">
        <v>0</v>
      </c>
      <c r="W43" s="504"/>
      <c r="X43" s="494">
        <f t="shared" si="22"/>
        <v>0</v>
      </c>
      <c r="Y43" s="496"/>
      <c r="Z43" s="248" t="str">
        <f t="shared" si="23"/>
        <v/>
      </c>
      <c r="AA43" s="248"/>
      <c r="AB43" s="248"/>
      <c r="AC43" s="276"/>
    </row>
    <row r="44" spans="1:39" ht="15.95" hidden="1" customHeight="1" x14ac:dyDescent="0.3">
      <c r="A44" s="251"/>
      <c r="B44" s="251"/>
      <c r="C44" s="246">
        <f t="shared" si="19"/>
        <v>0</v>
      </c>
      <c r="D44" s="246">
        <f t="shared" si="19"/>
        <v>0</v>
      </c>
      <c r="E44" s="277">
        <v>23</v>
      </c>
      <c r="F44" s="278"/>
      <c r="G44" s="279" t="s">
        <v>46</v>
      </c>
      <c r="H44" s="279" t="s">
        <v>46</v>
      </c>
      <c r="I44" s="503">
        <v>0</v>
      </c>
      <c r="J44" s="504"/>
      <c r="K44" s="503">
        <v>0</v>
      </c>
      <c r="L44" s="504"/>
      <c r="M44" s="503">
        <v>0</v>
      </c>
      <c r="N44" s="504"/>
      <c r="O44" s="494">
        <f t="shared" si="20"/>
        <v>0</v>
      </c>
      <c r="P44" s="496"/>
      <c r="Q44" s="248" t="str">
        <f t="shared" si="21"/>
        <v/>
      </c>
      <c r="R44" s="503">
        <v>0</v>
      </c>
      <c r="S44" s="504"/>
      <c r="T44" s="503">
        <v>0</v>
      </c>
      <c r="U44" s="504"/>
      <c r="V44" s="503">
        <v>0</v>
      </c>
      <c r="W44" s="504"/>
      <c r="X44" s="494">
        <f t="shared" si="22"/>
        <v>0</v>
      </c>
      <c r="Y44" s="496"/>
      <c r="Z44" s="248" t="str">
        <f t="shared" si="23"/>
        <v/>
      </c>
      <c r="AA44" s="248"/>
      <c r="AB44" s="248"/>
      <c r="AC44" s="276"/>
    </row>
    <row r="45" spans="1:39" ht="15.95" hidden="1" customHeight="1" x14ac:dyDescent="0.3">
      <c r="A45" s="251"/>
      <c r="B45" s="251"/>
      <c r="C45" s="246" t="str">
        <f t="shared" si="19"/>
        <v/>
      </c>
      <c r="D45" s="246" t="str">
        <f t="shared" si="19"/>
        <v/>
      </c>
      <c r="E45" s="248">
        <v>24</v>
      </c>
      <c r="F45" s="278" t="s">
        <v>46</v>
      </c>
      <c r="G45" s="279" t="s">
        <v>46</v>
      </c>
      <c r="H45" s="279" t="s">
        <v>46</v>
      </c>
      <c r="I45" s="503">
        <v>0</v>
      </c>
      <c r="J45" s="504"/>
      <c r="K45" s="503">
        <v>0</v>
      </c>
      <c r="L45" s="504"/>
      <c r="M45" s="503">
        <v>0</v>
      </c>
      <c r="N45" s="504"/>
      <c r="O45" s="494">
        <f t="shared" si="20"/>
        <v>0</v>
      </c>
      <c r="P45" s="496"/>
      <c r="Q45" s="248" t="str">
        <f t="shared" si="21"/>
        <v/>
      </c>
      <c r="R45" s="503">
        <v>0</v>
      </c>
      <c r="S45" s="504"/>
      <c r="T45" s="503">
        <v>0</v>
      </c>
      <c r="U45" s="504"/>
      <c r="V45" s="503">
        <v>0</v>
      </c>
      <c r="W45" s="504"/>
      <c r="X45" s="494">
        <f t="shared" si="22"/>
        <v>0</v>
      </c>
      <c r="Y45" s="496"/>
      <c r="Z45" s="248" t="str">
        <f t="shared" si="23"/>
        <v/>
      </c>
      <c r="AA45" s="248" t="str">
        <f>IF(OR(Z45=0,Z45=""),"",IF(VLOOKUP(F45*11,$F$14:$Z$21,21,FALSE)=0,"A",IF(Z45&gt;(VLOOKUP(F45*11,$F$14:$Z$21,21,FALSE)),"B","A")))</f>
        <v/>
      </c>
      <c r="AB45" s="248" t="str">
        <f t="shared" ref="AB45:AB53" si="24">IF(OR(Z45=0,Z45="",AA45="B"),"",RANK(AE45,$AE$6:$AE$21,1))</f>
        <v/>
      </c>
      <c r="AC45" s="276" t="str">
        <f>IF(OR(Z45=0,Z45="",AA45="A"),"",RANK(#REF!,#REF!,1))</f>
        <v/>
      </c>
    </row>
    <row r="46" spans="1:39" ht="15.95" hidden="1" customHeight="1" x14ac:dyDescent="0.3">
      <c r="A46" s="251"/>
      <c r="B46" s="251"/>
      <c r="C46" s="246" t="str">
        <f t="shared" si="19"/>
        <v/>
      </c>
      <c r="D46" s="246" t="str">
        <f t="shared" si="19"/>
        <v/>
      </c>
      <c r="E46" s="277">
        <v>25</v>
      </c>
      <c r="F46" s="278" t="s">
        <v>46</v>
      </c>
      <c r="G46" s="279" t="s">
        <v>46</v>
      </c>
      <c r="H46" s="279" t="s">
        <v>46</v>
      </c>
      <c r="I46" s="503">
        <v>0</v>
      </c>
      <c r="J46" s="504"/>
      <c r="K46" s="503">
        <v>0</v>
      </c>
      <c r="L46" s="504"/>
      <c r="M46" s="503">
        <v>0</v>
      </c>
      <c r="N46" s="504"/>
      <c r="O46" s="494">
        <f t="shared" si="20"/>
        <v>0</v>
      </c>
      <c r="P46" s="496"/>
      <c r="Q46" s="248" t="str">
        <f t="shared" si="21"/>
        <v/>
      </c>
      <c r="R46" s="503">
        <v>0</v>
      </c>
      <c r="S46" s="504"/>
      <c r="T46" s="503">
        <v>0</v>
      </c>
      <c r="U46" s="504"/>
      <c r="V46" s="503">
        <v>0</v>
      </c>
      <c r="W46" s="504"/>
      <c r="X46" s="494">
        <f t="shared" si="22"/>
        <v>0</v>
      </c>
      <c r="Y46" s="496"/>
      <c r="Z46" s="248" t="str">
        <f t="shared" si="23"/>
        <v/>
      </c>
      <c r="AA46" s="248" t="str">
        <f t="shared" ref="AA46:AA53" si="25">IF(OR(Z46=0,Z46=""),"",IF(VLOOKUP(F46/11,$F$6:$Z$13,21,FALSE)=0,"A",IF(Z46&gt;VLOOKUP(F46/11,$F$6:$Z$13,21,FALSE),"B","A")))</f>
        <v/>
      </c>
      <c r="AB46" s="248" t="str">
        <f t="shared" si="24"/>
        <v/>
      </c>
      <c r="AC46" s="276" t="str">
        <f>IF(OR(Z46=0,Z46="",AA46="A"),"",RANK(#REF!,#REF!,1))</f>
        <v/>
      </c>
    </row>
    <row r="47" spans="1:39" ht="15.95" hidden="1" customHeight="1" x14ac:dyDescent="0.3">
      <c r="A47" s="251"/>
      <c r="B47" s="251"/>
      <c r="C47" s="246" t="str">
        <f t="shared" si="19"/>
        <v/>
      </c>
      <c r="D47" s="246" t="str">
        <f t="shared" si="19"/>
        <v/>
      </c>
      <c r="E47" s="248">
        <v>26</v>
      </c>
      <c r="F47" s="278" t="s">
        <v>46</v>
      </c>
      <c r="G47" s="279" t="s">
        <v>46</v>
      </c>
      <c r="H47" s="279" t="s">
        <v>46</v>
      </c>
      <c r="I47" s="503">
        <v>0</v>
      </c>
      <c r="J47" s="504"/>
      <c r="K47" s="503">
        <v>0</v>
      </c>
      <c r="L47" s="504"/>
      <c r="M47" s="503">
        <v>0</v>
      </c>
      <c r="N47" s="504"/>
      <c r="O47" s="494">
        <f t="shared" si="20"/>
        <v>0</v>
      </c>
      <c r="P47" s="496"/>
      <c r="Q47" s="248" t="str">
        <f t="shared" si="21"/>
        <v/>
      </c>
      <c r="R47" s="503">
        <v>0</v>
      </c>
      <c r="S47" s="504"/>
      <c r="T47" s="503">
        <v>0</v>
      </c>
      <c r="U47" s="504"/>
      <c r="V47" s="503">
        <v>0</v>
      </c>
      <c r="W47" s="504"/>
      <c r="X47" s="494">
        <f t="shared" si="22"/>
        <v>0</v>
      </c>
      <c r="Y47" s="496"/>
      <c r="Z47" s="248" t="str">
        <f t="shared" si="23"/>
        <v/>
      </c>
      <c r="AA47" s="248" t="str">
        <f t="shared" si="25"/>
        <v/>
      </c>
      <c r="AB47" s="248" t="str">
        <f t="shared" si="24"/>
        <v/>
      </c>
      <c r="AC47" s="276" t="str">
        <f>IF(OR(Z47=0,Z47="",AA47="A"),"",RANK(#REF!,#REF!,1))</f>
        <v/>
      </c>
    </row>
    <row r="48" spans="1:39" ht="15.95" hidden="1" customHeight="1" x14ac:dyDescent="0.3">
      <c r="A48" s="251"/>
      <c r="B48" s="251"/>
      <c r="C48" s="246" t="str">
        <f t="shared" si="19"/>
        <v/>
      </c>
      <c r="D48" s="246" t="str">
        <f t="shared" si="19"/>
        <v/>
      </c>
      <c r="E48" s="277">
        <v>27</v>
      </c>
      <c r="F48" s="278" t="s">
        <v>46</v>
      </c>
      <c r="G48" s="279" t="s">
        <v>46</v>
      </c>
      <c r="H48" s="279" t="s">
        <v>46</v>
      </c>
      <c r="I48" s="503">
        <v>0</v>
      </c>
      <c r="J48" s="504"/>
      <c r="K48" s="503">
        <v>0</v>
      </c>
      <c r="L48" s="504"/>
      <c r="M48" s="503">
        <v>0</v>
      </c>
      <c r="N48" s="504"/>
      <c r="O48" s="494">
        <f t="shared" si="20"/>
        <v>0</v>
      </c>
      <c r="P48" s="496"/>
      <c r="Q48" s="248" t="str">
        <f t="shared" si="21"/>
        <v/>
      </c>
      <c r="R48" s="503">
        <v>0</v>
      </c>
      <c r="S48" s="504"/>
      <c r="T48" s="503">
        <v>0</v>
      </c>
      <c r="U48" s="504"/>
      <c r="V48" s="503">
        <v>0</v>
      </c>
      <c r="W48" s="504"/>
      <c r="X48" s="494">
        <f t="shared" si="22"/>
        <v>0</v>
      </c>
      <c r="Y48" s="496"/>
      <c r="Z48" s="248" t="str">
        <f t="shared" si="23"/>
        <v/>
      </c>
      <c r="AA48" s="248" t="str">
        <f t="shared" si="25"/>
        <v/>
      </c>
      <c r="AB48" s="248" t="str">
        <f t="shared" si="24"/>
        <v/>
      </c>
      <c r="AC48" s="276" t="str">
        <f>IF(OR(Z48=0,Z48="",AA48="A"),"",RANK(#REF!,#REF!,1))</f>
        <v/>
      </c>
    </row>
    <row r="49" spans="1:30" ht="15.95" hidden="1" customHeight="1" x14ac:dyDescent="0.3">
      <c r="A49" s="251"/>
      <c r="B49" s="251"/>
      <c r="C49" s="246" t="str">
        <f t="shared" si="19"/>
        <v/>
      </c>
      <c r="D49" s="246" t="str">
        <f t="shared" si="19"/>
        <v/>
      </c>
      <c r="E49" s="248">
        <v>28</v>
      </c>
      <c r="F49" s="278" t="s">
        <v>46</v>
      </c>
      <c r="G49" s="279" t="s">
        <v>46</v>
      </c>
      <c r="H49" s="279" t="s">
        <v>46</v>
      </c>
      <c r="I49" s="503">
        <v>0</v>
      </c>
      <c r="J49" s="504"/>
      <c r="K49" s="503">
        <v>0</v>
      </c>
      <c r="L49" s="504"/>
      <c r="M49" s="503">
        <v>0</v>
      </c>
      <c r="N49" s="504"/>
      <c r="O49" s="494">
        <f t="shared" si="20"/>
        <v>0</v>
      </c>
      <c r="P49" s="496"/>
      <c r="Q49" s="248" t="str">
        <f t="shared" si="21"/>
        <v/>
      </c>
      <c r="R49" s="503">
        <v>0</v>
      </c>
      <c r="S49" s="504"/>
      <c r="T49" s="503">
        <v>0</v>
      </c>
      <c r="U49" s="504"/>
      <c r="V49" s="503">
        <v>0</v>
      </c>
      <c r="W49" s="504"/>
      <c r="X49" s="494">
        <f t="shared" si="22"/>
        <v>0</v>
      </c>
      <c r="Y49" s="496"/>
      <c r="Z49" s="248" t="str">
        <f t="shared" si="23"/>
        <v/>
      </c>
      <c r="AA49" s="248" t="str">
        <f t="shared" si="25"/>
        <v/>
      </c>
      <c r="AB49" s="248" t="str">
        <f t="shared" si="24"/>
        <v/>
      </c>
      <c r="AC49" s="276" t="str">
        <f>IF(OR(Z49=0,Z49="",AA49="A"),"",RANK(#REF!,#REF!,1))</f>
        <v/>
      </c>
    </row>
    <row r="50" spans="1:30" ht="15.95" hidden="1" customHeight="1" x14ac:dyDescent="0.3">
      <c r="A50" s="251"/>
      <c r="B50" s="251"/>
      <c r="C50" s="246" t="str">
        <f t="shared" si="19"/>
        <v/>
      </c>
      <c r="D50" s="246" t="str">
        <f t="shared" si="19"/>
        <v/>
      </c>
      <c r="E50" s="277">
        <v>29</v>
      </c>
      <c r="F50" s="278" t="s">
        <v>46</v>
      </c>
      <c r="G50" s="279" t="s">
        <v>46</v>
      </c>
      <c r="H50" s="279" t="s">
        <v>46</v>
      </c>
      <c r="I50" s="503">
        <v>0</v>
      </c>
      <c r="J50" s="504"/>
      <c r="K50" s="503">
        <v>0</v>
      </c>
      <c r="L50" s="504"/>
      <c r="M50" s="503">
        <v>0</v>
      </c>
      <c r="N50" s="504"/>
      <c r="O50" s="494">
        <f t="shared" si="20"/>
        <v>0</v>
      </c>
      <c r="P50" s="496"/>
      <c r="Q50" s="248" t="str">
        <f t="shared" si="21"/>
        <v/>
      </c>
      <c r="R50" s="503">
        <v>0</v>
      </c>
      <c r="S50" s="504"/>
      <c r="T50" s="503">
        <v>0</v>
      </c>
      <c r="U50" s="504"/>
      <c r="V50" s="503">
        <v>0</v>
      </c>
      <c r="W50" s="504"/>
      <c r="X50" s="494">
        <f t="shared" si="22"/>
        <v>0</v>
      </c>
      <c r="Y50" s="496"/>
      <c r="Z50" s="248" t="str">
        <f t="shared" si="23"/>
        <v/>
      </c>
      <c r="AA50" s="248" t="str">
        <f t="shared" si="25"/>
        <v/>
      </c>
      <c r="AB50" s="248" t="str">
        <f t="shared" si="24"/>
        <v/>
      </c>
      <c r="AC50" s="276" t="str">
        <f>IF(OR(Z50=0,Z50="",AA50="A"),"",RANK(#REF!,#REF!,1))</f>
        <v/>
      </c>
    </row>
    <row r="51" spans="1:30" ht="15.95" hidden="1" customHeight="1" x14ac:dyDescent="0.3">
      <c r="A51" s="251"/>
      <c r="B51" s="251"/>
      <c r="C51" s="246" t="str">
        <f t="shared" si="19"/>
        <v/>
      </c>
      <c r="D51" s="246" t="str">
        <f t="shared" si="19"/>
        <v/>
      </c>
      <c r="E51" s="248">
        <v>30</v>
      </c>
      <c r="F51" s="278" t="s">
        <v>46</v>
      </c>
      <c r="G51" s="279" t="s">
        <v>46</v>
      </c>
      <c r="H51" s="279" t="s">
        <v>46</v>
      </c>
      <c r="I51" s="503">
        <v>0</v>
      </c>
      <c r="J51" s="504"/>
      <c r="K51" s="503">
        <v>0</v>
      </c>
      <c r="L51" s="504"/>
      <c r="M51" s="503">
        <v>0</v>
      </c>
      <c r="N51" s="504"/>
      <c r="O51" s="494">
        <f t="shared" si="20"/>
        <v>0</v>
      </c>
      <c r="P51" s="496"/>
      <c r="Q51" s="248" t="str">
        <f t="shared" si="21"/>
        <v/>
      </c>
      <c r="R51" s="503">
        <v>0</v>
      </c>
      <c r="S51" s="504"/>
      <c r="T51" s="503">
        <v>0</v>
      </c>
      <c r="U51" s="504"/>
      <c r="V51" s="503">
        <v>0</v>
      </c>
      <c r="W51" s="504"/>
      <c r="X51" s="494">
        <f t="shared" si="22"/>
        <v>0</v>
      </c>
      <c r="Y51" s="496"/>
      <c r="Z51" s="248" t="str">
        <f t="shared" si="23"/>
        <v/>
      </c>
      <c r="AA51" s="248" t="str">
        <f t="shared" si="25"/>
        <v/>
      </c>
      <c r="AB51" s="248" t="str">
        <f t="shared" si="24"/>
        <v/>
      </c>
      <c r="AC51" s="276" t="str">
        <f>IF(OR(Z51=0,Z51="",AA51="A"),"",RANK(#REF!,#REF!,1))</f>
        <v/>
      </c>
    </row>
    <row r="52" spans="1:30" ht="15.95" hidden="1" customHeight="1" x14ac:dyDescent="0.3">
      <c r="A52" s="251"/>
      <c r="B52" s="251"/>
      <c r="C52" s="246" t="str">
        <f t="shared" si="19"/>
        <v/>
      </c>
      <c r="D52" s="246" t="str">
        <f t="shared" si="19"/>
        <v/>
      </c>
      <c r="E52" s="277">
        <v>31</v>
      </c>
      <c r="F52" s="278" t="s">
        <v>46</v>
      </c>
      <c r="G52" s="279" t="s">
        <v>46</v>
      </c>
      <c r="H52" s="279" t="s">
        <v>46</v>
      </c>
      <c r="I52" s="503">
        <v>0</v>
      </c>
      <c r="J52" s="504"/>
      <c r="K52" s="503">
        <v>0</v>
      </c>
      <c r="L52" s="504"/>
      <c r="M52" s="503">
        <v>0</v>
      </c>
      <c r="N52" s="504"/>
      <c r="O52" s="494">
        <f t="shared" si="20"/>
        <v>0</v>
      </c>
      <c r="P52" s="496"/>
      <c r="Q52" s="248" t="str">
        <f t="shared" si="21"/>
        <v/>
      </c>
      <c r="R52" s="503">
        <v>0</v>
      </c>
      <c r="S52" s="504"/>
      <c r="T52" s="503">
        <v>0</v>
      </c>
      <c r="U52" s="504"/>
      <c r="V52" s="503">
        <v>0</v>
      </c>
      <c r="W52" s="504"/>
      <c r="X52" s="494">
        <f t="shared" si="22"/>
        <v>0</v>
      </c>
      <c r="Y52" s="496"/>
      <c r="Z52" s="248" t="str">
        <f t="shared" si="23"/>
        <v/>
      </c>
      <c r="AA52" s="248" t="str">
        <f t="shared" si="25"/>
        <v/>
      </c>
      <c r="AB52" s="248" t="str">
        <f t="shared" si="24"/>
        <v/>
      </c>
      <c r="AC52" s="276" t="str">
        <f>IF(OR(Z52=0,Z52="",AA52="A"),"",RANK(#REF!,#REF!,1))</f>
        <v/>
      </c>
    </row>
    <row r="53" spans="1:30" ht="15.95" hidden="1" customHeight="1" x14ac:dyDescent="0.3">
      <c r="A53" s="251"/>
      <c r="B53" s="251"/>
      <c r="C53" s="246" t="str">
        <f t="shared" si="19"/>
        <v/>
      </c>
      <c r="D53" s="246" t="str">
        <f t="shared" si="19"/>
        <v/>
      </c>
      <c r="E53" s="248">
        <v>32</v>
      </c>
      <c r="F53" s="278" t="s">
        <v>46</v>
      </c>
      <c r="G53" s="279" t="s">
        <v>46</v>
      </c>
      <c r="H53" s="279" t="s">
        <v>46</v>
      </c>
      <c r="I53" s="503">
        <v>0</v>
      </c>
      <c r="J53" s="504"/>
      <c r="K53" s="503">
        <v>0</v>
      </c>
      <c r="L53" s="504"/>
      <c r="M53" s="503">
        <v>0</v>
      </c>
      <c r="N53" s="504"/>
      <c r="O53" s="494">
        <f t="shared" si="20"/>
        <v>0</v>
      </c>
      <c r="P53" s="496"/>
      <c r="Q53" s="248" t="str">
        <f t="shared" si="21"/>
        <v/>
      </c>
      <c r="R53" s="503">
        <v>0</v>
      </c>
      <c r="S53" s="504"/>
      <c r="T53" s="503">
        <v>0</v>
      </c>
      <c r="U53" s="504"/>
      <c r="V53" s="503">
        <v>0</v>
      </c>
      <c r="W53" s="504"/>
      <c r="X53" s="494">
        <f t="shared" si="22"/>
        <v>0</v>
      </c>
      <c r="Y53" s="496"/>
      <c r="Z53" s="248" t="str">
        <f t="shared" si="23"/>
        <v/>
      </c>
      <c r="AA53" s="248" t="str">
        <f t="shared" si="25"/>
        <v/>
      </c>
      <c r="AB53" s="248" t="str">
        <f t="shared" si="24"/>
        <v/>
      </c>
      <c r="AC53" s="276" t="str">
        <f>IF(OR(Z53=0,Z53="",AA53="A"),"",RANK(#REF!,#REF!,1))</f>
        <v/>
      </c>
    </row>
    <row r="54" spans="1:30" hidden="1" x14ac:dyDescent="0.3">
      <c r="E54" s="262"/>
      <c r="G54" s="263"/>
      <c r="H54" s="263"/>
      <c r="AD54" s="265"/>
    </row>
    <row r="55" spans="1:30" hidden="1" x14ac:dyDescent="0.3">
      <c r="E55" s="505" t="s">
        <v>41</v>
      </c>
      <c r="F55" s="506"/>
      <c r="G55" s="506"/>
      <c r="H55" s="506"/>
      <c r="I55" s="506"/>
      <c r="J55" s="506"/>
      <c r="K55" s="507" t="s">
        <v>41</v>
      </c>
      <c r="L55" s="508"/>
      <c r="M55" s="508"/>
      <c r="N55" s="508"/>
      <c r="O55" s="508"/>
      <c r="P55" s="508"/>
      <c r="Q55" s="508"/>
      <c r="R55" s="508"/>
      <c r="S55" s="508"/>
      <c r="T55" s="508"/>
      <c r="U55" s="508"/>
      <c r="V55" s="509"/>
      <c r="W55" s="494" t="s">
        <v>42</v>
      </c>
      <c r="X55" s="495"/>
      <c r="Y55" s="495"/>
      <c r="Z55" s="495"/>
      <c r="AA55" s="495"/>
      <c r="AB55" s="495"/>
      <c r="AC55" s="496"/>
    </row>
    <row r="56" spans="1:30" hidden="1" x14ac:dyDescent="0.3">
      <c r="E56" s="248" t="s">
        <v>43</v>
      </c>
      <c r="F56" s="248" t="s">
        <v>44</v>
      </c>
      <c r="G56" s="248" t="s">
        <v>24</v>
      </c>
      <c r="H56" s="248" t="s">
        <v>25</v>
      </c>
      <c r="I56" s="510" t="s">
        <v>45</v>
      </c>
      <c r="J56" s="510"/>
      <c r="K56" s="277" t="s">
        <v>43</v>
      </c>
      <c r="L56" s="280" t="s">
        <v>44</v>
      </c>
      <c r="M56" s="494" t="s">
        <v>24</v>
      </c>
      <c r="N56" s="495"/>
      <c r="O56" s="495"/>
      <c r="P56" s="496"/>
      <c r="Q56" s="503" t="s">
        <v>25</v>
      </c>
      <c r="R56" s="511"/>
      <c r="S56" s="511"/>
      <c r="T56" s="504"/>
      <c r="U56" s="494" t="s">
        <v>45</v>
      </c>
      <c r="V56" s="496"/>
      <c r="W56" s="267"/>
      <c r="X56" s="268"/>
      <c r="Y56" s="268"/>
      <c r="Z56" s="241"/>
      <c r="AA56" s="269"/>
      <c r="AB56" s="269"/>
      <c r="AC56" s="270"/>
    </row>
    <row r="57" spans="1:30" ht="15.95" hidden="1" customHeight="1" x14ac:dyDescent="0.3">
      <c r="C57" s="246">
        <v>17</v>
      </c>
      <c r="D57" s="238">
        <v>25</v>
      </c>
      <c r="E57" s="248">
        <v>17</v>
      </c>
      <c r="F57" s="248" t="str">
        <f>IF(ISERROR(VLOOKUP($C57,$L$68:$N$99,2,FALSE)=TRUE),"",VLOOKUP($C57,$L$68:$N$99,2,FALSE))</f>
        <v/>
      </c>
      <c r="G57" s="279" t="str">
        <f t="shared" ref="G57:G64" si="26">IF(ISERROR(VLOOKUP($F57,males_declared,2,FALSE))=TRUE,"",UPPER(VLOOKUP($F57,males_declared,2,FALSE)))</f>
        <v/>
      </c>
      <c r="H57" s="279" t="str">
        <f t="shared" ref="H57:H64" si="27">IF(ISERROR(VLOOKUP($F57,males_declared,4,FALSE))=TRUE,"",UPPER(VLOOKUP($F57,males_declared,4,FALSE)))</f>
        <v/>
      </c>
      <c r="I57" s="494" t="str">
        <f>IF(ISERROR(VLOOKUP($C57,$L$68:$N$99,3,FALSE)=TRUE),"",VLOOKUP($C57,$L$68:$N$99,3,FALSE))</f>
        <v/>
      </c>
      <c r="J57" s="496"/>
      <c r="K57" s="248">
        <v>25</v>
      </c>
      <c r="L57" s="248" t="str">
        <f>IF(ISERROR(VLOOKUP($D57,$L$68:$N$99,2,FALSE)=TRUE),"",VLOOKUP($D57,$L$68:$N$99,2,FALSE))</f>
        <v/>
      </c>
      <c r="M57" s="497" t="str">
        <f t="shared" ref="M57:M64" si="28">IF(ISERROR(VLOOKUP($L57,males_declared,2,FALSE))=TRUE,"",UPPER(VLOOKUP($L57,males_declared,2,FALSE)))</f>
        <v/>
      </c>
      <c r="N57" s="498"/>
      <c r="O57" s="498"/>
      <c r="P57" s="499"/>
      <c r="Q57" s="500" t="str">
        <f t="shared" ref="Q57:Q64" si="29">IF(ISERROR(VLOOKUP($L57,males_declared,4,FALSE))=TRUE,"",UPPER(VLOOKUP($L57,males_declared,4,FALSE)))</f>
        <v/>
      </c>
      <c r="R57" s="501"/>
      <c r="S57" s="501"/>
      <c r="T57" s="502"/>
      <c r="U57" s="494" t="str">
        <f>IF(ISERROR(VLOOKUP($D57,$L$68:$N$99,3,FALSE)=TRUE),"",VLOOKUP($D57,$L$68:$N$99,3,FALSE))</f>
        <v/>
      </c>
      <c r="V57" s="496"/>
      <c r="W57" s="271"/>
      <c r="X57" s="272"/>
      <c r="Y57" s="272"/>
      <c r="Z57" s="273"/>
      <c r="AA57" s="274"/>
      <c r="AB57" s="274"/>
      <c r="AC57" s="275"/>
    </row>
    <row r="58" spans="1:30" ht="15.95" hidden="1" customHeight="1" x14ac:dyDescent="0.3">
      <c r="C58" s="246">
        <v>18</v>
      </c>
      <c r="D58" s="238">
        <v>26</v>
      </c>
      <c r="E58" s="248">
        <v>18</v>
      </c>
      <c r="F58" s="248" t="str">
        <f t="shared" ref="F58:F64" si="30">IF(ISERROR(VLOOKUP($C58,$L$68:$N$99,2,FALSE)=TRUE),"",VLOOKUP($C58,$L$68:$N$99,2,FALSE))</f>
        <v/>
      </c>
      <c r="G58" s="279" t="str">
        <f t="shared" si="26"/>
        <v/>
      </c>
      <c r="H58" s="279" t="str">
        <f t="shared" si="27"/>
        <v/>
      </c>
      <c r="I58" s="494" t="str">
        <f t="shared" ref="I58:I64" si="31">IF(ISERROR(VLOOKUP($C58,$L$68:$N$99,3,FALSE)=TRUE),"",VLOOKUP($C58,$L$68:$N$99,3,FALSE))</f>
        <v/>
      </c>
      <c r="J58" s="496"/>
      <c r="K58" s="248">
        <v>26</v>
      </c>
      <c r="L58" s="248" t="str">
        <f t="shared" ref="L58:L64" si="32">IF(ISERROR(VLOOKUP($D58,$L$68:$N$99,2,FALSE)=TRUE),"",VLOOKUP($D58,$L$68:$N$99,2,FALSE))</f>
        <v/>
      </c>
      <c r="M58" s="497" t="str">
        <f t="shared" si="28"/>
        <v/>
      </c>
      <c r="N58" s="498"/>
      <c r="O58" s="498"/>
      <c r="P58" s="499"/>
      <c r="Q58" s="500" t="str">
        <f t="shared" si="29"/>
        <v/>
      </c>
      <c r="R58" s="501"/>
      <c r="S58" s="501"/>
      <c r="T58" s="502"/>
      <c r="U58" s="494" t="str">
        <f t="shared" ref="U58:U64" si="33">IF(ISERROR(VLOOKUP($D58,$L$68:$N$99,3,FALSE)=TRUE),"",VLOOKUP($D58,$L$68:$N$99,3,FALSE))</f>
        <v/>
      </c>
      <c r="V58" s="496"/>
      <c r="W58" s="267"/>
      <c r="X58" s="268"/>
      <c r="Y58" s="268"/>
      <c r="Z58" s="241"/>
      <c r="AA58" s="269"/>
      <c r="AB58" s="269"/>
      <c r="AC58" s="270"/>
    </row>
    <row r="59" spans="1:30" ht="15.95" hidden="1" customHeight="1" x14ac:dyDescent="0.3">
      <c r="C59" s="246">
        <v>19</v>
      </c>
      <c r="D59" s="238">
        <v>27</v>
      </c>
      <c r="E59" s="248">
        <v>19</v>
      </c>
      <c r="F59" s="248" t="str">
        <f t="shared" si="30"/>
        <v/>
      </c>
      <c r="G59" s="279" t="str">
        <f t="shared" si="26"/>
        <v/>
      </c>
      <c r="H59" s="279" t="str">
        <f t="shared" si="27"/>
        <v/>
      </c>
      <c r="I59" s="494" t="str">
        <f t="shared" si="31"/>
        <v/>
      </c>
      <c r="J59" s="496"/>
      <c r="K59" s="248">
        <v>27</v>
      </c>
      <c r="L59" s="248" t="str">
        <f t="shared" si="32"/>
        <v/>
      </c>
      <c r="M59" s="497" t="str">
        <f t="shared" si="28"/>
        <v/>
      </c>
      <c r="N59" s="498"/>
      <c r="O59" s="498"/>
      <c r="P59" s="499"/>
      <c r="Q59" s="500" t="str">
        <f t="shared" si="29"/>
        <v/>
      </c>
      <c r="R59" s="501"/>
      <c r="S59" s="501"/>
      <c r="T59" s="502"/>
      <c r="U59" s="494" t="str">
        <f t="shared" si="33"/>
        <v/>
      </c>
      <c r="V59" s="496"/>
      <c r="W59" s="271"/>
      <c r="X59" s="272"/>
      <c r="Y59" s="272"/>
      <c r="Z59" s="273"/>
      <c r="AA59" s="274"/>
      <c r="AB59" s="274"/>
      <c r="AC59" s="275"/>
    </row>
    <row r="60" spans="1:30" ht="15.95" hidden="1" customHeight="1" x14ac:dyDescent="0.3">
      <c r="C60" s="246">
        <v>20</v>
      </c>
      <c r="D60" s="238">
        <v>28</v>
      </c>
      <c r="E60" s="248">
        <v>20</v>
      </c>
      <c r="F60" s="248" t="str">
        <f t="shared" si="30"/>
        <v/>
      </c>
      <c r="G60" s="279" t="str">
        <f t="shared" si="26"/>
        <v/>
      </c>
      <c r="H60" s="279" t="str">
        <f t="shared" si="27"/>
        <v/>
      </c>
      <c r="I60" s="494" t="str">
        <f t="shared" si="31"/>
        <v/>
      </c>
      <c r="J60" s="496"/>
      <c r="K60" s="248">
        <v>28</v>
      </c>
      <c r="L60" s="248" t="str">
        <f t="shared" si="32"/>
        <v/>
      </c>
      <c r="M60" s="497" t="str">
        <f t="shared" si="28"/>
        <v/>
      </c>
      <c r="N60" s="498"/>
      <c r="O60" s="498"/>
      <c r="P60" s="499"/>
      <c r="Q60" s="500" t="str">
        <f t="shared" si="29"/>
        <v/>
      </c>
      <c r="R60" s="501"/>
      <c r="S60" s="501"/>
      <c r="T60" s="502"/>
      <c r="U60" s="494" t="str">
        <f t="shared" si="33"/>
        <v/>
      </c>
      <c r="V60" s="496"/>
      <c r="W60" s="267"/>
      <c r="X60" s="268"/>
      <c r="Y60" s="268"/>
      <c r="Z60" s="241"/>
      <c r="AA60" s="269"/>
      <c r="AB60" s="269"/>
      <c r="AC60" s="270"/>
    </row>
    <row r="61" spans="1:30" ht="15.95" hidden="1" customHeight="1" x14ac:dyDescent="0.3">
      <c r="C61" s="246">
        <v>21</v>
      </c>
      <c r="D61" s="238">
        <v>29</v>
      </c>
      <c r="E61" s="248">
        <v>21</v>
      </c>
      <c r="F61" s="248" t="str">
        <f t="shared" si="30"/>
        <v/>
      </c>
      <c r="G61" s="279" t="str">
        <f t="shared" si="26"/>
        <v/>
      </c>
      <c r="H61" s="279" t="str">
        <f t="shared" si="27"/>
        <v/>
      </c>
      <c r="I61" s="494" t="str">
        <f t="shared" si="31"/>
        <v/>
      </c>
      <c r="J61" s="496"/>
      <c r="K61" s="248">
        <v>29</v>
      </c>
      <c r="L61" s="248" t="str">
        <f t="shared" si="32"/>
        <v/>
      </c>
      <c r="M61" s="497" t="str">
        <f t="shared" si="28"/>
        <v/>
      </c>
      <c r="N61" s="498"/>
      <c r="O61" s="498"/>
      <c r="P61" s="499"/>
      <c r="Q61" s="500" t="str">
        <f t="shared" si="29"/>
        <v/>
      </c>
      <c r="R61" s="501"/>
      <c r="S61" s="501"/>
      <c r="T61" s="502"/>
      <c r="U61" s="494" t="str">
        <f t="shared" si="33"/>
        <v/>
      </c>
      <c r="V61" s="496"/>
      <c r="W61" s="271"/>
      <c r="X61" s="272"/>
      <c r="Y61" s="272"/>
      <c r="Z61" s="273"/>
      <c r="AA61" s="274"/>
      <c r="AB61" s="274"/>
      <c r="AC61" s="275"/>
    </row>
    <row r="62" spans="1:30" ht="15.95" hidden="1" customHeight="1" x14ac:dyDescent="0.3">
      <c r="C62" s="246">
        <v>22</v>
      </c>
      <c r="D62" s="238">
        <v>30</v>
      </c>
      <c r="E62" s="248">
        <v>22</v>
      </c>
      <c r="F62" s="248" t="str">
        <f t="shared" si="30"/>
        <v/>
      </c>
      <c r="G62" s="279" t="str">
        <f t="shared" si="26"/>
        <v/>
      </c>
      <c r="H62" s="279" t="str">
        <f t="shared" si="27"/>
        <v/>
      </c>
      <c r="I62" s="494" t="str">
        <f t="shared" si="31"/>
        <v/>
      </c>
      <c r="J62" s="496"/>
      <c r="K62" s="248">
        <v>30</v>
      </c>
      <c r="L62" s="248" t="str">
        <f t="shared" si="32"/>
        <v/>
      </c>
      <c r="M62" s="497" t="str">
        <f t="shared" si="28"/>
        <v/>
      </c>
      <c r="N62" s="498"/>
      <c r="O62" s="498"/>
      <c r="P62" s="499"/>
      <c r="Q62" s="500" t="str">
        <f t="shared" si="29"/>
        <v/>
      </c>
      <c r="R62" s="501"/>
      <c r="S62" s="501"/>
      <c r="T62" s="502"/>
      <c r="U62" s="494" t="str">
        <f t="shared" si="33"/>
        <v/>
      </c>
      <c r="V62" s="496"/>
      <c r="W62" s="494" t="s">
        <v>47</v>
      </c>
      <c r="X62" s="495"/>
      <c r="Y62" s="495"/>
      <c r="Z62" s="495"/>
      <c r="AA62" s="495"/>
      <c r="AB62" s="495"/>
      <c r="AC62" s="496"/>
    </row>
    <row r="63" spans="1:30" ht="15.95" hidden="1" customHeight="1" x14ac:dyDescent="0.3">
      <c r="C63" s="246">
        <v>23</v>
      </c>
      <c r="D63" s="238">
        <v>31</v>
      </c>
      <c r="E63" s="248">
        <v>23</v>
      </c>
      <c r="F63" s="248" t="str">
        <f t="shared" si="30"/>
        <v/>
      </c>
      <c r="G63" s="279" t="str">
        <f t="shared" si="26"/>
        <v/>
      </c>
      <c r="H63" s="279" t="str">
        <f t="shared" si="27"/>
        <v/>
      </c>
      <c r="I63" s="494" t="str">
        <f t="shared" si="31"/>
        <v/>
      </c>
      <c r="J63" s="496"/>
      <c r="K63" s="248">
        <v>31</v>
      </c>
      <c r="L63" s="248" t="str">
        <f t="shared" si="32"/>
        <v/>
      </c>
      <c r="M63" s="497" t="str">
        <f t="shared" si="28"/>
        <v/>
      </c>
      <c r="N63" s="498"/>
      <c r="O63" s="498"/>
      <c r="P63" s="499"/>
      <c r="Q63" s="500" t="str">
        <f t="shared" si="29"/>
        <v/>
      </c>
      <c r="R63" s="501"/>
      <c r="S63" s="501"/>
      <c r="T63" s="502"/>
      <c r="U63" s="494" t="str">
        <f t="shared" si="33"/>
        <v/>
      </c>
      <c r="V63" s="496"/>
      <c r="W63" s="267"/>
      <c r="X63" s="268"/>
      <c r="Y63" s="268"/>
      <c r="Z63" s="241"/>
      <c r="AA63" s="269"/>
      <c r="AB63" s="269"/>
      <c r="AC63" s="270"/>
    </row>
    <row r="64" spans="1:30" ht="15.95" hidden="1" customHeight="1" x14ac:dyDescent="0.3">
      <c r="C64" s="246">
        <v>24</v>
      </c>
      <c r="D64" s="238">
        <v>32</v>
      </c>
      <c r="E64" s="248">
        <v>24</v>
      </c>
      <c r="F64" s="248" t="str">
        <f t="shared" si="30"/>
        <v/>
      </c>
      <c r="G64" s="279" t="str">
        <f t="shared" si="26"/>
        <v/>
      </c>
      <c r="H64" s="279" t="str">
        <f t="shared" si="27"/>
        <v/>
      </c>
      <c r="I64" s="494" t="str">
        <f t="shared" si="31"/>
        <v/>
      </c>
      <c r="J64" s="496"/>
      <c r="K64" s="248">
        <v>32</v>
      </c>
      <c r="L64" s="248" t="str">
        <f t="shared" si="32"/>
        <v/>
      </c>
      <c r="M64" s="497" t="str">
        <f t="shared" si="28"/>
        <v/>
      </c>
      <c r="N64" s="498"/>
      <c r="O64" s="498"/>
      <c r="P64" s="499"/>
      <c r="Q64" s="500" t="str">
        <f t="shared" si="29"/>
        <v/>
      </c>
      <c r="R64" s="501"/>
      <c r="S64" s="501"/>
      <c r="T64" s="502"/>
      <c r="U64" s="494" t="str">
        <f t="shared" si="33"/>
        <v/>
      </c>
      <c r="V64" s="496"/>
      <c r="W64" s="271"/>
      <c r="X64" s="272"/>
      <c r="Y64" s="272"/>
      <c r="Z64" s="273"/>
      <c r="AA64" s="274"/>
      <c r="AB64" s="274"/>
      <c r="AC64" s="275"/>
    </row>
    <row r="65" spans="3:14" hidden="1" x14ac:dyDescent="0.3"/>
    <row r="66" spans="3:14" hidden="1" x14ac:dyDescent="0.3"/>
    <row r="67" spans="3:14" hidden="1" x14ac:dyDescent="0.3">
      <c r="C67" s="243"/>
      <c r="D67" s="243"/>
      <c r="E67" s="281"/>
      <c r="F67" s="281"/>
      <c r="G67" s="282"/>
      <c r="H67" s="282"/>
      <c r="I67" s="283" t="s">
        <v>50</v>
      </c>
      <c r="J67" s="283" t="s">
        <v>51</v>
      </c>
      <c r="K67" s="283" t="s">
        <v>52</v>
      </c>
      <c r="L67" s="283" t="s">
        <v>51</v>
      </c>
      <c r="M67" s="284"/>
      <c r="N67" s="284"/>
    </row>
    <row r="68" spans="3:14" hidden="1" x14ac:dyDescent="0.3">
      <c r="C68" s="243"/>
      <c r="D68" s="243"/>
      <c r="E68" s="283">
        <f t="shared" ref="E68:E99" si="34">L68</f>
        <v>4</v>
      </c>
      <c r="F68" s="283">
        <f t="shared" ref="F68:H83" si="35">F6</f>
        <v>116</v>
      </c>
      <c r="G68" s="284" t="str">
        <f t="shared" si="35"/>
        <v>James HAMBLIN</v>
      </c>
      <c r="H68" s="284" t="str">
        <f t="shared" si="35"/>
        <v>Colchester Harriers</v>
      </c>
      <c r="I68" s="283">
        <f>O6</f>
        <v>54.37</v>
      </c>
      <c r="J68" s="283">
        <f>IF(OR(I68=0,I68=""),"",RANK(I68,$I$68:$I$99))</f>
        <v>4</v>
      </c>
      <c r="K68" s="283">
        <f t="shared" ref="K68:K83" si="36">X6</f>
        <v>54.75</v>
      </c>
      <c r="L68" s="283">
        <f t="shared" ref="L68:L99" si="37">IF(OR(K68=0,K68=""),"",RANK(K68,$K$68:$K$99))</f>
        <v>4</v>
      </c>
      <c r="M68" s="283">
        <f t="shared" ref="M68:M99" si="38">F68</f>
        <v>116</v>
      </c>
      <c r="N68" s="283">
        <f t="shared" ref="N68:N99" si="39">K68</f>
        <v>54.75</v>
      </c>
    </row>
    <row r="69" spans="3:14" hidden="1" x14ac:dyDescent="0.3">
      <c r="C69" s="243"/>
      <c r="D69" s="243"/>
      <c r="E69" s="283">
        <f t="shared" si="34"/>
        <v>3</v>
      </c>
      <c r="F69" s="283">
        <f t="shared" si="35"/>
        <v>117</v>
      </c>
      <c r="G69" s="284" t="str">
        <f t="shared" si="35"/>
        <v>Brendan O'DONNELL</v>
      </c>
      <c r="H69" s="284" t="str">
        <f t="shared" si="35"/>
        <v>Lifford Strabane AC</v>
      </c>
      <c r="I69" s="283">
        <f t="shared" ref="I69:I83" si="40">O7</f>
        <v>55.69</v>
      </c>
      <c r="J69" s="283">
        <f t="shared" ref="J69:J99" si="41">IF(OR(I69=0,I69=""),"",RANK(I69,$I$68:$I$99))</f>
        <v>3</v>
      </c>
      <c r="K69" s="283">
        <f t="shared" si="36"/>
        <v>55.69</v>
      </c>
      <c r="L69" s="283">
        <f t="shared" si="37"/>
        <v>3</v>
      </c>
      <c r="M69" s="283">
        <f t="shared" si="38"/>
        <v>117</v>
      </c>
      <c r="N69" s="283">
        <f t="shared" si="39"/>
        <v>55.69</v>
      </c>
    </row>
    <row r="70" spans="3:14" hidden="1" x14ac:dyDescent="0.3">
      <c r="C70" s="243"/>
      <c r="D70" s="243"/>
      <c r="E70" s="283">
        <f t="shared" si="34"/>
        <v>2</v>
      </c>
      <c r="F70" s="283">
        <f t="shared" si="35"/>
        <v>119</v>
      </c>
      <c r="G70" s="284" t="str">
        <f t="shared" si="35"/>
        <v>Chris SHORTHOUSE</v>
      </c>
      <c r="H70" s="284" t="str">
        <f t="shared" si="35"/>
        <v>Birchfield Harriers</v>
      </c>
      <c r="I70" s="283">
        <f t="shared" si="40"/>
        <v>61.68</v>
      </c>
      <c r="J70" s="283">
        <f t="shared" si="41"/>
        <v>2</v>
      </c>
      <c r="K70" s="283">
        <f t="shared" si="36"/>
        <v>61.8</v>
      </c>
      <c r="L70" s="283">
        <f t="shared" si="37"/>
        <v>2</v>
      </c>
      <c r="M70" s="283">
        <f t="shared" si="38"/>
        <v>119</v>
      </c>
      <c r="N70" s="283">
        <f t="shared" si="39"/>
        <v>61.8</v>
      </c>
    </row>
    <row r="71" spans="3:14" hidden="1" x14ac:dyDescent="0.3">
      <c r="C71" s="243"/>
      <c r="D71" s="243"/>
      <c r="E71" s="283" t="str">
        <f t="shared" si="34"/>
        <v/>
      </c>
      <c r="F71" s="283">
        <f t="shared" si="35"/>
        <v>118</v>
      </c>
      <c r="G71" s="284" t="str">
        <f t="shared" si="35"/>
        <v xml:space="preserve"> </v>
      </c>
      <c r="H71" s="284">
        <f t="shared" si="35"/>
        <v>0</v>
      </c>
      <c r="I71" s="283">
        <f t="shared" si="40"/>
        <v>0</v>
      </c>
      <c r="J71" s="283" t="str">
        <f t="shared" si="41"/>
        <v/>
      </c>
      <c r="K71" s="283">
        <f t="shared" si="36"/>
        <v>0</v>
      </c>
      <c r="L71" s="283" t="str">
        <f t="shared" si="37"/>
        <v/>
      </c>
      <c r="M71" s="283">
        <f t="shared" si="38"/>
        <v>118</v>
      </c>
      <c r="N71" s="283">
        <f t="shared" si="39"/>
        <v>0</v>
      </c>
    </row>
    <row r="72" spans="3:14" hidden="1" x14ac:dyDescent="0.3">
      <c r="C72" s="243"/>
      <c r="D72" s="243"/>
      <c r="E72" s="283" t="str">
        <f t="shared" si="34"/>
        <v/>
      </c>
      <c r="F72" s="283">
        <f t="shared" si="35"/>
        <v>120</v>
      </c>
      <c r="G72" s="284" t="str">
        <f t="shared" si="35"/>
        <v xml:space="preserve"> </v>
      </c>
      <c r="H72" s="284">
        <f t="shared" si="35"/>
        <v>0</v>
      </c>
      <c r="I72" s="283">
        <f t="shared" si="40"/>
        <v>0</v>
      </c>
      <c r="J72" s="283" t="str">
        <f t="shared" si="41"/>
        <v/>
      </c>
      <c r="K72" s="283">
        <f t="shared" si="36"/>
        <v>0</v>
      </c>
      <c r="L72" s="283" t="str">
        <f t="shared" si="37"/>
        <v/>
      </c>
      <c r="M72" s="283">
        <f t="shared" si="38"/>
        <v>120</v>
      </c>
      <c r="N72" s="283">
        <f t="shared" si="39"/>
        <v>0</v>
      </c>
    </row>
    <row r="73" spans="3:14" hidden="1" x14ac:dyDescent="0.3">
      <c r="C73" s="243"/>
      <c r="D73" s="243"/>
      <c r="E73" s="283" t="str">
        <f t="shared" si="34"/>
        <v/>
      </c>
      <c r="F73" s="283">
        <f t="shared" si="35"/>
        <v>0</v>
      </c>
      <c r="G73" s="284" t="str">
        <f t="shared" si="35"/>
        <v/>
      </c>
      <c r="H73" s="284" t="str">
        <f t="shared" si="35"/>
        <v/>
      </c>
      <c r="I73" s="283">
        <f t="shared" si="40"/>
        <v>0</v>
      </c>
      <c r="J73" s="283" t="str">
        <f t="shared" si="41"/>
        <v/>
      </c>
      <c r="K73" s="283">
        <f t="shared" si="36"/>
        <v>0</v>
      </c>
      <c r="L73" s="283" t="str">
        <f t="shared" si="37"/>
        <v/>
      </c>
      <c r="M73" s="283">
        <f t="shared" si="38"/>
        <v>0</v>
      </c>
      <c r="N73" s="283">
        <f t="shared" si="39"/>
        <v>0</v>
      </c>
    </row>
    <row r="74" spans="3:14" hidden="1" x14ac:dyDescent="0.3">
      <c r="C74" s="243"/>
      <c r="D74" s="243"/>
      <c r="E74" s="283" t="str">
        <f t="shared" si="34"/>
        <v/>
      </c>
      <c r="F74" s="283">
        <f t="shared" si="35"/>
        <v>0</v>
      </c>
      <c r="G74" s="284" t="str">
        <f t="shared" si="35"/>
        <v/>
      </c>
      <c r="H74" s="284" t="str">
        <f t="shared" si="35"/>
        <v/>
      </c>
      <c r="I74" s="283">
        <f t="shared" si="40"/>
        <v>0</v>
      </c>
      <c r="J74" s="283" t="str">
        <f t="shared" si="41"/>
        <v/>
      </c>
      <c r="K74" s="283">
        <f t="shared" si="36"/>
        <v>0</v>
      </c>
      <c r="L74" s="283" t="str">
        <f t="shared" si="37"/>
        <v/>
      </c>
      <c r="M74" s="283">
        <f t="shared" si="38"/>
        <v>0</v>
      </c>
      <c r="N74" s="283">
        <f t="shared" si="39"/>
        <v>0</v>
      </c>
    </row>
    <row r="75" spans="3:14" hidden="1" x14ac:dyDescent="0.3">
      <c r="C75" s="243"/>
      <c r="D75" s="243"/>
      <c r="E75" s="283">
        <f t="shared" si="34"/>
        <v>5</v>
      </c>
      <c r="F75" s="283">
        <f t="shared" si="35"/>
        <v>115</v>
      </c>
      <c r="G75" s="284" t="str">
        <f t="shared" si="35"/>
        <v>Oliver GRAHAM</v>
      </c>
      <c r="H75" s="284" t="str">
        <f t="shared" si="35"/>
        <v>Shaftsbury &amp; Barnet</v>
      </c>
      <c r="I75" s="283">
        <f t="shared" si="40"/>
        <v>0</v>
      </c>
      <c r="J75" s="283" t="str">
        <f t="shared" si="41"/>
        <v/>
      </c>
      <c r="K75" s="283">
        <f t="shared" si="36"/>
        <v>50.13</v>
      </c>
      <c r="L75" s="283">
        <f t="shared" si="37"/>
        <v>5</v>
      </c>
      <c r="M75" s="283">
        <f t="shared" si="38"/>
        <v>115</v>
      </c>
      <c r="N75" s="283">
        <f t="shared" si="39"/>
        <v>50.13</v>
      </c>
    </row>
    <row r="76" spans="3:14" hidden="1" x14ac:dyDescent="0.3">
      <c r="C76" s="243"/>
      <c r="D76" s="243"/>
      <c r="E76" s="283">
        <f t="shared" si="34"/>
        <v>1</v>
      </c>
      <c r="F76" s="283">
        <f t="shared" si="35"/>
        <v>121</v>
      </c>
      <c r="G76" s="284" t="str">
        <f t="shared" si="35"/>
        <v>Ben HAWKES</v>
      </c>
      <c r="H76" s="284" t="str">
        <f t="shared" si="35"/>
        <v>Worthing &amp; District</v>
      </c>
      <c r="I76" s="283">
        <f t="shared" si="40"/>
        <v>64.760000000000005</v>
      </c>
      <c r="J76" s="283">
        <f t="shared" si="41"/>
        <v>1</v>
      </c>
      <c r="K76" s="283">
        <f t="shared" si="36"/>
        <v>66.06</v>
      </c>
      <c r="L76" s="283">
        <f t="shared" si="37"/>
        <v>1</v>
      </c>
      <c r="M76" s="283">
        <f t="shared" si="38"/>
        <v>121</v>
      </c>
      <c r="N76" s="283">
        <f t="shared" si="39"/>
        <v>66.06</v>
      </c>
    </row>
    <row r="77" spans="3:14" hidden="1" x14ac:dyDescent="0.3">
      <c r="C77" s="243"/>
      <c r="D77" s="243"/>
      <c r="E77" s="283" t="str">
        <f t="shared" si="34"/>
        <v/>
      </c>
      <c r="F77" s="283">
        <f t="shared" si="35"/>
        <v>0</v>
      </c>
      <c r="G77" s="284" t="str">
        <f t="shared" si="35"/>
        <v/>
      </c>
      <c r="H77" s="284" t="str">
        <f t="shared" si="35"/>
        <v/>
      </c>
      <c r="I77" s="283">
        <f t="shared" si="40"/>
        <v>0</v>
      </c>
      <c r="J77" s="283" t="str">
        <f t="shared" si="41"/>
        <v/>
      </c>
      <c r="K77" s="283">
        <f t="shared" si="36"/>
        <v>0</v>
      </c>
      <c r="L77" s="283" t="str">
        <f t="shared" si="37"/>
        <v/>
      </c>
      <c r="M77" s="283">
        <f t="shared" si="38"/>
        <v>0</v>
      </c>
      <c r="N77" s="283">
        <f t="shared" si="39"/>
        <v>0</v>
      </c>
    </row>
    <row r="78" spans="3:14" hidden="1" x14ac:dyDescent="0.3">
      <c r="C78" s="243"/>
      <c r="D78" s="243"/>
      <c r="E78" s="283" t="str">
        <f t="shared" si="34"/>
        <v/>
      </c>
      <c r="F78" s="283">
        <f t="shared" si="35"/>
        <v>0</v>
      </c>
      <c r="G78" s="284" t="str">
        <f t="shared" si="35"/>
        <v/>
      </c>
      <c r="H78" s="284" t="str">
        <f t="shared" si="35"/>
        <v/>
      </c>
      <c r="I78" s="283">
        <f t="shared" si="40"/>
        <v>0</v>
      </c>
      <c r="J78" s="283" t="str">
        <f t="shared" si="41"/>
        <v/>
      </c>
      <c r="K78" s="283">
        <f t="shared" si="36"/>
        <v>0</v>
      </c>
      <c r="L78" s="283" t="str">
        <f t="shared" si="37"/>
        <v/>
      </c>
      <c r="M78" s="283">
        <f t="shared" si="38"/>
        <v>0</v>
      </c>
      <c r="N78" s="283">
        <f t="shared" si="39"/>
        <v>0</v>
      </c>
    </row>
    <row r="79" spans="3:14" hidden="1" x14ac:dyDescent="0.3">
      <c r="C79" s="243"/>
      <c r="D79" s="243"/>
      <c r="E79" s="283" t="str">
        <f t="shared" si="34"/>
        <v/>
      </c>
      <c r="F79" s="283">
        <f t="shared" si="35"/>
        <v>0</v>
      </c>
      <c r="G79" s="284" t="str">
        <f t="shared" si="35"/>
        <v/>
      </c>
      <c r="H79" s="284" t="str">
        <f t="shared" si="35"/>
        <v/>
      </c>
      <c r="I79" s="283">
        <f t="shared" si="40"/>
        <v>0</v>
      </c>
      <c r="J79" s="283" t="str">
        <f t="shared" si="41"/>
        <v/>
      </c>
      <c r="K79" s="283">
        <f t="shared" si="36"/>
        <v>0</v>
      </c>
      <c r="L79" s="283" t="str">
        <f t="shared" si="37"/>
        <v/>
      </c>
      <c r="M79" s="283">
        <f t="shared" si="38"/>
        <v>0</v>
      </c>
      <c r="N79" s="283">
        <f t="shared" si="39"/>
        <v>0</v>
      </c>
    </row>
    <row r="80" spans="3:14" hidden="1" x14ac:dyDescent="0.3">
      <c r="C80" s="243"/>
      <c r="D80" s="243"/>
      <c r="E80" s="283" t="str">
        <f t="shared" si="34"/>
        <v/>
      </c>
      <c r="F80" s="283">
        <f t="shared" si="35"/>
        <v>0</v>
      </c>
      <c r="G80" s="284" t="str">
        <f t="shared" si="35"/>
        <v/>
      </c>
      <c r="H80" s="284" t="str">
        <f t="shared" si="35"/>
        <v/>
      </c>
      <c r="I80" s="283">
        <f t="shared" si="40"/>
        <v>0</v>
      </c>
      <c r="J80" s="283" t="str">
        <f t="shared" si="41"/>
        <v/>
      </c>
      <c r="K80" s="283">
        <f t="shared" si="36"/>
        <v>0</v>
      </c>
      <c r="L80" s="283" t="str">
        <f t="shared" si="37"/>
        <v/>
      </c>
      <c r="M80" s="283">
        <f t="shared" si="38"/>
        <v>0</v>
      </c>
      <c r="N80" s="283">
        <f t="shared" si="39"/>
        <v>0</v>
      </c>
    </row>
    <row r="81" spans="5:29" s="243" customFormat="1" hidden="1" x14ac:dyDescent="0.3">
      <c r="E81" s="283" t="str">
        <f t="shared" si="34"/>
        <v/>
      </c>
      <c r="F81" s="283">
        <f t="shared" si="35"/>
        <v>0</v>
      </c>
      <c r="G81" s="284" t="str">
        <f t="shared" si="35"/>
        <v/>
      </c>
      <c r="H81" s="284" t="str">
        <f t="shared" si="35"/>
        <v/>
      </c>
      <c r="I81" s="283">
        <f t="shared" si="40"/>
        <v>0</v>
      </c>
      <c r="J81" s="283" t="str">
        <f t="shared" si="41"/>
        <v/>
      </c>
      <c r="K81" s="283">
        <f t="shared" si="36"/>
        <v>0</v>
      </c>
      <c r="L81" s="283" t="str">
        <f t="shared" si="37"/>
        <v/>
      </c>
      <c r="M81" s="283">
        <f t="shared" si="38"/>
        <v>0</v>
      </c>
      <c r="N81" s="283">
        <f t="shared" si="39"/>
        <v>0</v>
      </c>
      <c r="AA81" s="251"/>
      <c r="AB81" s="251"/>
      <c r="AC81" s="264"/>
    </row>
    <row r="82" spans="5:29" s="243" customFormat="1" hidden="1" x14ac:dyDescent="0.3">
      <c r="E82" s="283" t="str">
        <f t="shared" si="34"/>
        <v/>
      </c>
      <c r="F82" s="283">
        <f t="shared" si="35"/>
        <v>0</v>
      </c>
      <c r="G82" s="284" t="str">
        <f t="shared" si="35"/>
        <v/>
      </c>
      <c r="H82" s="284" t="str">
        <f t="shared" si="35"/>
        <v/>
      </c>
      <c r="I82" s="283">
        <f t="shared" si="40"/>
        <v>0</v>
      </c>
      <c r="J82" s="283" t="str">
        <f t="shared" si="41"/>
        <v/>
      </c>
      <c r="K82" s="283">
        <f t="shared" si="36"/>
        <v>0</v>
      </c>
      <c r="L82" s="283" t="str">
        <f t="shared" si="37"/>
        <v/>
      </c>
      <c r="M82" s="283">
        <f t="shared" si="38"/>
        <v>0</v>
      </c>
      <c r="N82" s="283">
        <f t="shared" si="39"/>
        <v>0</v>
      </c>
      <c r="AA82" s="251"/>
      <c r="AB82" s="251"/>
      <c r="AC82" s="264"/>
    </row>
    <row r="83" spans="5:29" s="243" customFormat="1" hidden="1" x14ac:dyDescent="0.3">
      <c r="E83" s="283" t="str">
        <f t="shared" si="34"/>
        <v/>
      </c>
      <c r="F83" s="283">
        <f t="shared" si="35"/>
        <v>0</v>
      </c>
      <c r="G83" s="284" t="str">
        <f t="shared" si="35"/>
        <v/>
      </c>
      <c r="H83" s="284" t="str">
        <f t="shared" si="35"/>
        <v/>
      </c>
      <c r="I83" s="283">
        <f t="shared" si="40"/>
        <v>0</v>
      </c>
      <c r="J83" s="283" t="str">
        <f t="shared" si="41"/>
        <v/>
      </c>
      <c r="K83" s="283">
        <f t="shared" si="36"/>
        <v>0</v>
      </c>
      <c r="L83" s="283" t="str">
        <f t="shared" si="37"/>
        <v/>
      </c>
      <c r="M83" s="283">
        <f t="shared" si="38"/>
        <v>0</v>
      </c>
      <c r="N83" s="283">
        <f t="shared" si="39"/>
        <v>0</v>
      </c>
      <c r="AA83" s="251"/>
      <c r="AB83" s="251"/>
      <c r="AC83" s="264"/>
    </row>
    <row r="84" spans="5:29" s="243" customFormat="1" hidden="1" x14ac:dyDescent="0.3">
      <c r="E84" s="285" t="str">
        <f t="shared" si="34"/>
        <v/>
      </c>
      <c r="F84" s="285">
        <f t="shared" ref="F84:H99" si="42">F38</f>
        <v>0</v>
      </c>
      <c r="G84" s="286" t="str">
        <f t="shared" si="42"/>
        <v/>
      </c>
      <c r="H84" s="286" t="str">
        <f t="shared" si="42"/>
        <v/>
      </c>
      <c r="I84" s="285">
        <f>O38</f>
        <v>0</v>
      </c>
      <c r="J84" s="285" t="str">
        <f t="shared" si="41"/>
        <v/>
      </c>
      <c r="K84" s="285">
        <f>X38</f>
        <v>0</v>
      </c>
      <c r="L84" s="285" t="str">
        <f t="shared" si="37"/>
        <v/>
      </c>
      <c r="M84" s="285">
        <f t="shared" si="38"/>
        <v>0</v>
      </c>
      <c r="N84" s="285">
        <f t="shared" si="39"/>
        <v>0</v>
      </c>
      <c r="AA84" s="251"/>
      <c r="AB84" s="251"/>
      <c r="AC84" s="264"/>
    </row>
    <row r="85" spans="5:29" s="243" customFormat="1" hidden="1" x14ac:dyDescent="0.3">
      <c r="E85" s="285" t="str">
        <f t="shared" si="34"/>
        <v/>
      </c>
      <c r="F85" s="285">
        <f t="shared" si="42"/>
        <v>0</v>
      </c>
      <c r="G85" s="286" t="str">
        <f t="shared" si="42"/>
        <v/>
      </c>
      <c r="H85" s="286" t="str">
        <f t="shared" si="42"/>
        <v/>
      </c>
      <c r="I85" s="285">
        <f t="shared" ref="I85:I99" si="43">O39</f>
        <v>0</v>
      </c>
      <c r="J85" s="285" t="str">
        <f t="shared" si="41"/>
        <v/>
      </c>
      <c r="K85" s="285">
        <f t="shared" ref="K85:K99" si="44">X39</f>
        <v>0</v>
      </c>
      <c r="L85" s="285" t="str">
        <f t="shared" si="37"/>
        <v/>
      </c>
      <c r="M85" s="285">
        <f t="shared" si="38"/>
        <v>0</v>
      </c>
      <c r="N85" s="285">
        <f t="shared" si="39"/>
        <v>0</v>
      </c>
      <c r="AA85" s="251"/>
      <c r="AB85" s="251"/>
      <c r="AC85" s="264"/>
    </row>
    <row r="86" spans="5:29" s="243" customFormat="1" hidden="1" x14ac:dyDescent="0.3">
      <c r="E86" s="285" t="str">
        <f t="shared" si="34"/>
        <v/>
      </c>
      <c r="F86" s="285">
        <f t="shared" si="42"/>
        <v>0</v>
      </c>
      <c r="G86" s="286" t="str">
        <f t="shared" si="42"/>
        <v/>
      </c>
      <c r="H86" s="286" t="str">
        <f t="shared" si="42"/>
        <v/>
      </c>
      <c r="I86" s="285">
        <f t="shared" si="43"/>
        <v>0</v>
      </c>
      <c r="J86" s="285" t="str">
        <f t="shared" si="41"/>
        <v/>
      </c>
      <c r="K86" s="285">
        <f t="shared" si="44"/>
        <v>0</v>
      </c>
      <c r="L86" s="285" t="str">
        <f t="shared" si="37"/>
        <v/>
      </c>
      <c r="M86" s="285">
        <f t="shared" si="38"/>
        <v>0</v>
      </c>
      <c r="N86" s="285">
        <f t="shared" si="39"/>
        <v>0</v>
      </c>
      <c r="AA86" s="251"/>
      <c r="AB86" s="251"/>
      <c r="AC86" s="264"/>
    </row>
    <row r="87" spans="5:29" s="243" customFormat="1" hidden="1" x14ac:dyDescent="0.3">
      <c r="E87" s="285" t="str">
        <f t="shared" si="34"/>
        <v/>
      </c>
      <c r="F87" s="285">
        <f t="shared" si="42"/>
        <v>0</v>
      </c>
      <c r="G87" s="286" t="str">
        <f t="shared" si="42"/>
        <v/>
      </c>
      <c r="H87" s="286" t="str">
        <f t="shared" si="42"/>
        <v/>
      </c>
      <c r="I87" s="285">
        <f t="shared" si="43"/>
        <v>0</v>
      </c>
      <c r="J87" s="285" t="str">
        <f t="shared" si="41"/>
        <v/>
      </c>
      <c r="K87" s="285">
        <f t="shared" si="44"/>
        <v>0</v>
      </c>
      <c r="L87" s="285" t="str">
        <f t="shared" si="37"/>
        <v/>
      </c>
      <c r="M87" s="285">
        <f t="shared" si="38"/>
        <v>0</v>
      </c>
      <c r="N87" s="285">
        <f t="shared" si="39"/>
        <v>0</v>
      </c>
      <c r="AA87" s="251"/>
      <c r="AB87" s="251"/>
      <c r="AC87" s="264"/>
    </row>
    <row r="88" spans="5:29" s="243" customFormat="1" hidden="1" x14ac:dyDescent="0.3">
      <c r="E88" s="285" t="str">
        <f t="shared" si="34"/>
        <v/>
      </c>
      <c r="F88" s="285">
        <f t="shared" si="42"/>
        <v>0</v>
      </c>
      <c r="G88" s="286" t="str">
        <f t="shared" si="42"/>
        <v/>
      </c>
      <c r="H88" s="286" t="str">
        <f t="shared" si="42"/>
        <v/>
      </c>
      <c r="I88" s="285">
        <f t="shared" si="43"/>
        <v>0</v>
      </c>
      <c r="J88" s="285" t="str">
        <f t="shared" si="41"/>
        <v/>
      </c>
      <c r="K88" s="285">
        <f t="shared" si="44"/>
        <v>0</v>
      </c>
      <c r="L88" s="285" t="str">
        <f t="shared" si="37"/>
        <v/>
      </c>
      <c r="M88" s="285">
        <f t="shared" si="38"/>
        <v>0</v>
      </c>
      <c r="N88" s="285">
        <f t="shared" si="39"/>
        <v>0</v>
      </c>
      <c r="AA88" s="251"/>
      <c r="AB88" s="251"/>
      <c r="AC88" s="264"/>
    </row>
    <row r="89" spans="5:29" s="243" customFormat="1" hidden="1" x14ac:dyDescent="0.3">
      <c r="E89" s="285" t="str">
        <f t="shared" si="34"/>
        <v/>
      </c>
      <c r="F89" s="285">
        <f t="shared" si="42"/>
        <v>0</v>
      </c>
      <c r="G89" s="286" t="str">
        <f t="shared" si="42"/>
        <v/>
      </c>
      <c r="H89" s="286" t="str">
        <f t="shared" si="42"/>
        <v/>
      </c>
      <c r="I89" s="285">
        <f t="shared" si="43"/>
        <v>0</v>
      </c>
      <c r="J89" s="285" t="str">
        <f t="shared" si="41"/>
        <v/>
      </c>
      <c r="K89" s="285">
        <f t="shared" si="44"/>
        <v>0</v>
      </c>
      <c r="L89" s="285" t="str">
        <f t="shared" si="37"/>
        <v/>
      </c>
      <c r="M89" s="285">
        <f t="shared" si="38"/>
        <v>0</v>
      </c>
      <c r="N89" s="285">
        <f t="shared" si="39"/>
        <v>0</v>
      </c>
      <c r="AA89" s="251"/>
      <c r="AB89" s="251"/>
      <c r="AC89" s="264"/>
    </row>
    <row r="90" spans="5:29" s="243" customFormat="1" hidden="1" x14ac:dyDescent="0.3">
      <c r="E90" s="285" t="str">
        <f t="shared" si="34"/>
        <v/>
      </c>
      <c r="F90" s="285">
        <f t="shared" si="42"/>
        <v>0</v>
      </c>
      <c r="G90" s="286" t="str">
        <f t="shared" si="42"/>
        <v/>
      </c>
      <c r="H90" s="286" t="str">
        <f t="shared" si="42"/>
        <v/>
      </c>
      <c r="I90" s="285">
        <f t="shared" si="43"/>
        <v>0</v>
      </c>
      <c r="J90" s="285" t="str">
        <f t="shared" si="41"/>
        <v/>
      </c>
      <c r="K90" s="285">
        <f t="shared" si="44"/>
        <v>0</v>
      </c>
      <c r="L90" s="285" t="str">
        <f t="shared" si="37"/>
        <v/>
      </c>
      <c r="M90" s="285">
        <f t="shared" si="38"/>
        <v>0</v>
      </c>
      <c r="N90" s="285">
        <f t="shared" si="39"/>
        <v>0</v>
      </c>
      <c r="AA90" s="251"/>
      <c r="AB90" s="251"/>
      <c r="AC90" s="264"/>
    </row>
    <row r="91" spans="5:29" s="243" customFormat="1" hidden="1" x14ac:dyDescent="0.3">
      <c r="E91" s="285" t="str">
        <f t="shared" si="34"/>
        <v/>
      </c>
      <c r="F91" s="285" t="str">
        <f t="shared" si="42"/>
        <v/>
      </c>
      <c r="G91" s="286" t="str">
        <f t="shared" si="42"/>
        <v/>
      </c>
      <c r="H91" s="286" t="str">
        <f t="shared" si="42"/>
        <v/>
      </c>
      <c r="I91" s="285">
        <f t="shared" si="43"/>
        <v>0</v>
      </c>
      <c r="J91" s="285" t="str">
        <f t="shared" si="41"/>
        <v/>
      </c>
      <c r="K91" s="285">
        <f t="shared" si="44"/>
        <v>0</v>
      </c>
      <c r="L91" s="285" t="str">
        <f t="shared" si="37"/>
        <v/>
      </c>
      <c r="M91" s="285" t="str">
        <f t="shared" si="38"/>
        <v/>
      </c>
      <c r="N91" s="285">
        <f t="shared" si="39"/>
        <v>0</v>
      </c>
      <c r="AA91" s="251"/>
      <c r="AB91" s="251"/>
      <c r="AC91" s="264"/>
    </row>
    <row r="92" spans="5:29" s="243" customFormat="1" hidden="1" x14ac:dyDescent="0.3">
      <c r="E92" s="285" t="str">
        <f t="shared" si="34"/>
        <v/>
      </c>
      <c r="F92" s="285" t="str">
        <f t="shared" si="42"/>
        <v/>
      </c>
      <c r="G92" s="286" t="str">
        <f t="shared" si="42"/>
        <v/>
      </c>
      <c r="H92" s="286" t="str">
        <f t="shared" si="42"/>
        <v/>
      </c>
      <c r="I92" s="285">
        <f t="shared" si="43"/>
        <v>0</v>
      </c>
      <c r="J92" s="285" t="str">
        <f t="shared" si="41"/>
        <v/>
      </c>
      <c r="K92" s="285">
        <f t="shared" si="44"/>
        <v>0</v>
      </c>
      <c r="L92" s="285" t="str">
        <f t="shared" si="37"/>
        <v/>
      </c>
      <c r="M92" s="285" t="str">
        <f t="shared" si="38"/>
        <v/>
      </c>
      <c r="N92" s="285">
        <f t="shared" si="39"/>
        <v>0</v>
      </c>
      <c r="AA92" s="251"/>
      <c r="AB92" s="251"/>
      <c r="AC92" s="264"/>
    </row>
    <row r="93" spans="5:29" s="243" customFormat="1" hidden="1" x14ac:dyDescent="0.3">
      <c r="E93" s="285" t="str">
        <f t="shared" si="34"/>
        <v/>
      </c>
      <c r="F93" s="285" t="str">
        <f t="shared" si="42"/>
        <v/>
      </c>
      <c r="G93" s="286" t="str">
        <f t="shared" si="42"/>
        <v/>
      </c>
      <c r="H93" s="286" t="str">
        <f t="shared" si="42"/>
        <v/>
      </c>
      <c r="I93" s="285">
        <f t="shared" si="43"/>
        <v>0</v>
      </c>
      <c r="J93" s="285" t="str">
        <f t="shared" si="41"/>
        <v/>
      </c>
      <c r="K93" s="285">
        <f t="shared" si="44"/>
        <v>0</v>
      </c>
      <c r="L93" s="285" t="str">
        <f t="shared" si="37"/>
        <v/>
      </c>
      <c r="M93" s="285" t="str">
        <f t="shared" si="38"/>
        <v/>
      </c>
      <c r="N93" s="285">
        <f t="shared" si="39"/>
        <v>0</v>
      </c>
      <c r="AA93" s="251"/>
      <c r="AB93" s="251"/>
      <c r="AC93" s="264"/>
    </row>
    <row r="94" spans="5:29" s="243" customFormat="1" hidden="1" x14ac:dyDescent="0.3">
      <c r="E94" s="285" t="str">
        <f t="shared" si="34"/>
        <v/>
      </c>
      <c r="F94" s="285" t="str">
        <f t="shared" si="42"/>
        <v/>
      </c>
      <c r="G94" s="286" t="str">
        <f t="shared" si="42"/>
        <v/>
      </c>
      <c r="H94" s="286" t="str">
        <f t="shared" si="42"/>
        <v/>
      </c>
      <c r="I94" s="285">
        <f t="shared" si="43"/>
        <v>0</v>
      </c>
      <c r="J94" s="285" t="str">
        <f t="shared" si="41"/>
        <v/>
      </c>
      <c r="K94" s="285">
        <f t="shared" si="44"/>
        <v>0</v>
      </c>
      <c r="L94" s="285" t="str">
        <f t="shared" si="37"/>
        <v/>
      </c>
      <c r="M94" s="285" t="str">
        <f t="shared" si="38"/>
        <v/>
      </c>
      <c r="N94" s="285">
        <f t="shared" si="39"/>
        <v>0</v>
      </c>
      <c r="AA94" s="251"/>
      <c r="AB94" s="251"/>
      <c r="AC94" s="264"/>
    </row>
    <row r="95" spans="5:29" s="243" customFormat="1" hidden="1" x14ac:dyDescent="0.3">
      <c r="E95" s="285" t="str">
        <f t="shared" si="34"/>
        <v/>
      </c>
      <c r="F95" s="285" t="str">
        <f t="shared" si="42"/>
        <v/>
      </c>
      <c r="G95" s="286" t="str">
        <f t="shared" si="42"/>
        <v/>
      </c>
      <c r="H95" s="286" t="str">
        <f t="shared" si="42"/>
        <v/>
      </c>
      <c r="I95" s="285">
        <f t="shared" si="43"/>
        <v>0</v>
      </c>
      <c r="J95" s="285" t="str">
        <f t="shared" si="41"/>
        <v/>
      </c>
      <c r="K95" s="285">
        <f t="shared" si="44"/>
        <v>0</v>
      </c>
      <c r="L95" s="285" t="str">
        <f t="shared" si="37"/>
        <v/>
      </c>
      <c r="M95" s="285" t="str">
        <f t="shared" si="38"/>
        <v/>
      </c>
      <c r="N95" s="285">
        <f t="shared" si="39"/>
        <v>0</v>
      </c>
      <c r="AA95" s="251"/>
      <c r="AB95" s="251"/>
      <c r="AC95" s="264"/>
    </row>
    <row r="96" spans="5:29" s="243" customFormat="1" hidden="1" x14ac:dyDescent="0.3">
      <c r="E96" s="285" t="str">
        <f t="shared" si="34"/>
        <v/>
      </c>
      <c r="F96" s="285" t="str">
        <f t="shared" si="42"/>
        <v/>
      </c>
      <c r="G96" s="286" t="str">
        <f t="shared" si="42"/>
        <v/>
      </c>
      <c r="H96" s="286" t="str">
        <f t="shared" si="42"/>
        <v/>
      </c>
      <c r="I96" s="285">
        <f t="shared" si="43"/>
        <v>0</v>
      </c>
      <c r="J96" s="285" t="str">
        <f t="shared" si="41"/>
        <v/>
      </c>
      <c r="K96" s="285">
        <f t="shared" si="44"/>
        <v>0</v>
      </c>
      <c r="L96" s="285" t="str">
        <f t="shared" si="37"/>
        <v/>
      </c>
      <c r="M96" s="285" t="str">
        <f t="shared" si="38"/>
        <v/>
      </c>
      <c r="N96" s="285">
        <f t="shared" si="39"/>
        <v>0</v>
      </c>
      <c r="AA96" s="251"/>
      <c r="AB96" s="251"/>
      <c r="AC96" s="264"/>
    </row>
    <row r="97" spans="5:29" s="243" customFormat="1" hidden="1" x14ac:dyDescent="0.3">
      <c r="E97" s="285" t="str">
        <f t="shared" si="34"/>
        <v/>
      </c>
      <c r="F97" s="285" t="str">
        <f t="shared" si="42"/>
        <v/>
      </c>
      <c r="G97" s="286" t="str">
        <f t="shared" si="42"/>
        <v/>
      </c>
      <c r="H97" s="286" t="str">
        <f t="shared" si="42"/>
        <v/>
      </c>
      <c r="I97" s="285">
        <f t="shared" si="43"/>
        <v>0</v>
      </c>
      <c r="J97" s="285" t="str">
        <f t="shared" si="41"/>
        <v/>
      </c>
      <c r="K97" s="285">
        <f t="shared" si="44"/>
        <v>0</v>
      </c>
      <c r="L97" s="285" t="str">
        <f t="shared" si="37"/>
        <v/>
      </c>
      <c r="M97" s="285" t="str">
        <f t="shared" si="38"/>
        <v/>
      </c>
      <c r="N97" s="285">
        <f t="shared" si="39"/>
        <v>0</v>
      </c>
      <c r="AA97" s="251"/>
      <c r="AB97" s="251"/>
      <c r="AC97" s="264"/>
    </row>
    <row r="98" spans="5:29" s="243" customFormat="1" hidden="1" x14ac:dyDescent="0.3">
      <c r="E98" s="285" t="str">
        <f t="shared" si="34"/>
        <v/>
      </c>
      <c r="F98" s="285" t="str">
        <f t="shared" si="42"/>
        <v/>
      </c>
      <c r="G98" s="286" t="str">
        <f t="shared" si="42"/>
        <v/>
      </c>
      <c r="H98" s="286" t="str">
        <f t="shared" si="42"/>
        <v/>
      </c>
      <c r="I98" s="285">
        <f t="shared" si="43"/>
        <v>0</v>
      </c>
      <c r="J98" s="285" t="str">
        <f t="shared" si="41"/>
        <v/>
      </c>
      <c r="K98" s="285">
        <f t="shared" si="44"/>
        <v>0</v>
      </c>
      <c r="L98" s="285" t="str">
        <f t="shared" si="37"/>
        <v/>
      </c>
      <c r="M98" s="285" t="str">
        <f t="shared" si="38"/>
        <v/>
      </c>
      <c r="N98" s="285">
        <f t="shared" si="39"/>
        <v>0</v>
      </c>
      <c r="AA98" s="251"/>
      <c r="AB98" s="251"/>
      <c r="AC98" s="264"/>
    </row>
    <row r="99" spans="5:29" s="243" customFormat="1" hidden="1" x14ac:dyDescent="0.3">
      <c r="E99" s="285" t="str">
        <f t="shared" si="34"/>
        <v/>
      </c>
      <c r="F99" s="285" t="str">
        <f t="shared" si="42"/>
        <v/>
      </c>
      <c r="G99" s="286" t="str">
        <f t="shared" si="42"/>
        <v/>
      </c>
      <c r="H99" s="286" t="str">
        <f t="shared" si="42"/>
        <v/>
      </c>
      <c r="I99" s="285">
        <f t="shared" si="43"/>
        <v>0</v>
      </c>
      <c r="J99" s="285" t="str">
        <f t="shared" si="41"/>
        <v/>
      </c>
      <c r="K99" s="285">
        <f t="shared" si="44"/>
        <v>0</v>
      </c>
      <c r="L99" s="285" t="str">
        <f t="shared" si="37"/>
        <v/>
      </c>
      <c r="M99" s="285" t="str">
        <f t="shared" si="38"/>
        <v/>
      </c>
      <c r="N99" s="285">
        <f t="shared" si="39"/>
        <v>0</v>
      </c>
      <c r="AA99" s="251"/>
      <c r="AB99" s="251"/>
      <c r="AC99" s="264"/>
    </row>
  </sheetData>
  <sheetProtection formatCells="0" formatColumns="0" formatRows="0"/>
  <mergeCells count="407">
    <mergeCell ref="E3:F3"/>
    <mergeCell ref="G3:H3"/>
    <mergeCell ref="I3:K3"/>
    <mergeCell ref="L3:M3"/>
    <mergeCell ref="N3:P3"/>
    <mergeCell ref="Q3:AC3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AC4:AC5"/>
    <mergeCell ref="I5:J5"/>
    <mergeCell ref="K5:L5"/>
    <mergeCell ref="M5:N5"/>
    <mergeCell ref="O5:P5"/>
    <mergeCell ref="R5:S5"/>
    <mergeCell ref="T5:U5"/>
    <mergeCell ref="V5:W5"/>
    <mergeCell ref="X5:Y5"/>
    <mergeCell ref="T4:U4"/>
    <mergeCell ref="V4:W4"/>
    <mergeCell ref="X4:Y4"/>
    <mergeCell ref="Z4:Z5"/>
    <mergeCell ref="AA4:AA5"/>
    <mergeCell ref="AB4:AB5"/>
    <mergeCell ref="I4:J4"/>
    <mergeCell ref="K4:L4"/>
    <mergeCell ref="M4:N4"/>
    <mergeCell ref="O4:P4"/>
    <mergeCell ref="Q4:Q5"/>
    <mergeCell ref="R4:S4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16:F21">
    <cfRule type="duplicateValues" dxfId="14" priority="2"/>
  </conditionalFormatting>
  <conditionalFormatting sqref="F6:F15">
    <cfRule type="duplicateValues" dxfId="13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01BA-EEEB-4DB5-9353-78DAB04E0FA1}">
  <sheetPr>
    <tabColor rgb="FF002060"/>
  </sheetPr>
  <dimension ref="A1:AM99"/>
  <sheetViews>
    <sheetView showZeros="0" tabSelected="1" view="pageBreakPreview" topLeftCell="E1" zoomScaleNormal="100" zoomScaleSheetLayoutView="100" workbookViewId="0">
      <pane ySplit="1" topLeftCell="A2" activePane="bottomLeft" state="frozenSplit"/>
      <selection activeCell="O85" sqref="O85"/>
      <selection pane="bottomLeft" activeCell="AI25" sqref="AI25"/>
    </sheetView>
  </sheetViews>
  <sheetFormatPr defaultColWidth="9.140625" defaultRowHeight="15" x14ac:dyDescent="0.3"/>
  <cols>
    <col min="1" max="2" width="3.7109375" style="243" hidden="1" customWidth="1"/>
    <col min="3" max="4" width="3.7109375" style="238" hidden="1" customWidth="1"/>
    <col min="5" max="6" width="4.7109375" style="243" customWidth="1"/>
    <col min="7" max="8" width="16.7109375" style="243" customWidth="1"/>
    <col min="9" max="25" width="4.7109375" style="243" customWidth="1"/>
    <col min="26" max="26" width="5.7109375" style="243" customWidth="1"/>
    <col min="27" max="27" width="5.28515625" style="251" customWidth="1"/>
    <col min="28" max="28" width="4.7109375" style="251" customWidth="1"/>
    <col min="29" max="29" width="4.7109375" style="264" customWidth="1"/>
    <col min="30" max="30" width="5.28515625" style="243" customWidth="1"/>
    <col min="31" max="31" width="4.7109375" style="243" customWidth="1"/>
    <col min="32" max="16384" width="9.140625" style="243"/>
  </cols>
  <sheetData>
    <row r="1" spans="1:39" ht="21" x14ac:dyDescent="0.35">
      <c r="A1" s="236" t="s">
        <v>11</v>
      </c>
      <c r="B1" s="236"/>
      <c r="C1" s="237"/>
      <c r="E1" s="239" t="s">
        <v>1001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545" t="s">
        <v>13</v>
      </c>
      <c r="U1" s="545"/>
      <c r="V1" s="561"/>
      <c r="W1" s="562"/>
      <c r="X1" s="563"/>
      <c r="Y1" s="545" t="s">
        <v>14</v>
      </c>
      <c r="Z1" s="545"/>
      <c r="AA1" s="561"/>
      <c r="AB1" s="562"/>
      <c r="AC1" s="563"/>
      <c r="AD1" s="241"/>
      <c r="AE1" s="241"/>
      <c r="AF1" s="53"/>
      <c r="AG1" s="53"/>
      <c r="AH1" s="53"/>
      <c r="AI1" s="53"/>
      <c r="AJ1" s="241"/>
      <c r="AK1" s="241"/>
      <c r="AL1" s="241"/>
      <c r="AM1" s="242"/>
    </row>
    <row r="2" spans="1:39" s="244" customFormat="1" ht="15.75" customHeight="1" x14ac:dyDescent="0.35">
      <c r="C2" s="237"/>
      <c r="D2" s="245"/>
      <c r="E2" s="518" t="s">
        <v>15</v>
      </c>
      <c r="F2" s="519"/>
      <c r="G2" s="507" t="s">
        <v>260</v>
      </c>
      <c r="H2" s="520"/>
      <c r="I2" s="518" t="s">
        <v>16</v>
      </c>
      <c r="J2" s="521"/>
      <c r="K2" s="519"/>
      <c r="L2" s="544" t="s">
        <v>17</v>
      </c>
      <c r="M2" s="545"/>
      <c r="N2" s="564"/>
      <c r="O2" s="564"/>
      <c r="P2" s="565"/>
      <c r="Q2" s="530" t="s">
        <v>18</v>
      </c>
      <c r="R2" s="531"/>
      <c r="S2" s="532"/>
      <c r="T2" s="533">
        <v>43612</v>
      </c>
      <c r="U2" s="534"/>
      <c r="V2" s="566"/>
      <c r="W2" s="566"/>
      <c r="X2" s="566"/>
      <c r="Y2" s="534"/>
      <c r="Z2" s="534"/>
      <c r="AA2" s="566"/>
      <c r="AB2" s="566"/>
      <c r="AC2" s="567"/>
    </row>
    <row r="3" spans="1:39" s="244" customFormat="1" ht="15.75" customHeight="1" x14ac:dyDescent="0.35">
      <c r="C3" s="246"/>
      <c r="D3" s="245"/>
      <c r="E3" s="518" t="s">
        <v>19</v>
      </c>
      <c r="F3" s="519"/>
      <c r="G3" s="507" t="s">
        <v>986</v>
      </c>
      <c r="H3" s="520"/>
      <c r="I3" s="518" t="s">
        <v>20</v>
      </c>
      <c r="J3" s="521"/>
      <c r="K3" s="519"/>
      <c r="L3" s="552">
        <v>13.15</v>
      </c>
      <c r="M3" s="553"/>
      <c r="N3" s="518" t="s">
        <v>21</v>
      </c>
      <c r="O3" s="521"/>
      <c r="P3" s="519"/>
      <c r="Q3" s="558" t="s">
        <v>987</v>
      </c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60"/>
    </row>
    <row r="4" spans="1:39" s="22" customFormat="1" ht="32.1" customHeight="1" x14ac:dyDescent="0.25">
      <c r="C4" s="17"/>
      <c r="D4" s="17"/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513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512" t="s">
        <v>35</v>
      </c>
      <c r="AA4" s="556" t="s">
        <v>36</v>
      </c>
      <c r="AB4" s="556" t="s">
        <v>37</v>
      </c>
      <c r="AC4" s="554" t="s">
        <v>54</v>
      </c>
    </row>
    <row r="5" spans="1:39" ht="15.75" x14ac:dyDescent="0.35">
      <c r="C5" s="246" t="s">
        <v>38</v>
      </c>
      <c r="D5" s="246" t="s">
        <v>39</v>
      </c>
      <c r="E5" s="248"/>
      <c r="F5" s="248"/>
      <c r="G5" s="249"/>
      <c r="H5" s="250"/>
      <c r="I5" s="496" t="s">
        <v>40</v>
      </c>
      <c r="J5" s="510"/>
      <c r="K5" s="510" t="s">
        <v>40</v>
      </c>
      <c r="L5" s="510"/>
      <c r="M5" s="510" t="s">
        <v>40</v>
      </c>
      <c r="N5" s="510"/>
      <c r="O5" s="510" t="s">
        <v>40</v>
      </c>
      <c r="P5" s="510"/>
      <c r="Q5" s="516"/>
      <c r="R5" s="510" t="s">
        <v>40</v>
      </c>
      <c r="S5" s="510"/>
      <c r="T5" s="510" t="s">
        <v>40</v>
      </c>
      <c r="U5" s="510"/>
      <c r="V5" s="510" t="s">
        <v>40</v>
      </c>
      <c r="W5" s="510"/>
      <c r="X5" s="510" t="s">
        <v>40</v>
      </c>
      <c r="Y5" s="494"/>
      <c r="Z5" s="513"/>
      <c r="AA5" s="557"/>
      <c r="AB5" s="557"/>
      <c r="AC5" s="555"/>
    </row>
    <row r="6" spans="1:39" ht="15.95" customHeight="1" x14ac:dyDescent="0.35">
      <c r="A6" s="251"/>
      <c r="B6" s="251"/>
      <c r="C6" s="246"/>
      <c r="D6" s="246"/>
      <c r="E6" s="252">
        <v>1</v>
      </c>
      <c r="F6" s="172">
        <v>86</v>
      </c>
      <c r="G6" s="253" t="str">
        <f t="shared" ref="G6:G21" si="0">IFERROR(VLOOKUP($F6,discus,2,FALSE)&amp;" "&amp;UPPER(VLOOKUP($F6,discus,3,FALSE)),"")</f>
        <v>Sarah  HEWITT</v>
      </c>
      <c r="H6" s="253" t="str">
        <f t="shared" ref="H6:H21" si="1">IFERROR(VLOOKUP($F6,discus,5,FALSE),"")</f>
        <v>Crawley</v>
      </c>
      <c r="I6" s="550">
        <v>34.270000000000003</v>
      </c>
      <c r="J6" s="551"/>
      <c r="K6" s="550">
        <v>34.950000000000003</v>
      </c>
      <c r="L6" s="551"/>
      <c r="M6" s="550">
        <v>31.79</v>
      </c>
      <c r="N6" s="551"/>
      <c r="O6" s="552">
        <f>IF(AND(I6="X",K6="X",M6="X"),0,LARGE(I6:N6,1))</f>
        <v>34.950000000000003</v>
      </c>
      <c r="P6" s="553"/>
      <c r="Q6" s="255">
        <f>J68</f>
        <v>6</v>
      </c>
      <c r="R6" s="550">
        <v>30.45</v>
      </c>
      <c r="S6" s="551"/>
      <c r="T6" s="550">
        <v>31.57</v>
      </c>
      <c r="U6" s="551"/>
      <c r="V6" s="550" t="s">
        <v>1005</v>
      </c>
      <c r="W6" s="551"/>
      <c r="X6" s="552">
        <f>IF(AND(R6="X",T6="X",V6="X"),O6,IF(O6&gt;LARGE(R6:W6,1),O6,LARGE(R6:W6,1)))</f>
        <v>34.950000000000003</v>
      </c>
      <c r="Y6" s="553"/>
      <c r="Z6" s="255">
        <f>L68</f>
        <v>6</v>
      </c>
      <c r="AA6" s="256" t="str">
        <f t="shared" ref="AA6:AA21" si="2">IFERROR(VLOOKUP($F6,discus,4,FALSE),"")</f>
        <v>Senior</v>
      </c>
      <c r="AB6" s="256">
        <f t="shared" ref="AB6:AB21" si="3">IFERROR(VLOOKUP($F6,discus,8,FALSE),"")</f>
        <v>0</v>
      </c>
      <c r="AC6" s="257">
        <f t="shared" ref="AC6:AC21" si="4">IFERROR(VLOOKUP($F6,discus,7,FALSE),"")</f>
        <v>40.229999999999997</v>
      </c>
      <c r="AD6" s="258"/>
    </row>
    <row r="7" spans="1:39" ht="15.95" customHeight="1" x14ac:dyDescent="0.35">
      <c r="A7" s="251"/>
      <c r="B7" s="251"/>
      <c r="C7" s="246"/>
      <c r="D7" s="246"/>
      <c r="E7" s="256">
        <v>2</v>
      </c>
      <c r="F7" s="172">
        <v>80</v>
      </c>
      <c r="G7" s="253" t="str">
        <f t="shared" si="0"/>
        <v>Emma DAKIN</v>
      </c>
      <c r="H7" s="253" t="str">
        <f t="shared" si="1"/>
        <v>Rotherham Harriers</v>
      </c>
      <c r="I7" s="550">
        <v>40.549999999999997</v>
      </c>
      <c r="J7" s="551"/>
      <c r="K7" s="550" t="s">
        <v>1005</v>
      </c>
      <c r="L7" s="551"/>
      <c r="M7" s="550" t="s">
        <v>1005</v>
      </c>
      <c r="N7" s="551"/>
      <c r="O7" s="552">
        <f t="shared" ref="O7:O13" si="5">IF(AND(I7="X",K7="X",M7="X"),0,LARGE(I7:N7,1))</f>
        <v>40.549999999999997</v>
      </c>
      <c r="P7" s="553"/>
      <c r="Q7" s="255">
        <f t="shared" ref="Q7:Q13" si="6">J69</f>
        <v>5</v>
      </c>
      <c r="R7" s="550">
        <v>37.590000000000003</v>
      </c>
      <c r="S7" s="551"/>
      <c r="T7" s="550">
        <v>40.700000000000003</v>
      </c>
      <c r="U7" s="551"/>
      <c r="V7" s="550" t="s">
        <v>1005</v>
      </c>
      <c r="W7" s="551"/>
      <c r="X7" s="552">
        <f t="shared" ref="X7:X13" si="7">IF(AND(R7="X",T7="X",V7="X"),O7,IF(O7&gt;LARGE(R7:W7,1),O7,LARGE(R7:W7,1)))</f>
        <v>40.700000000000003</v>
      </c>
      <c r="Y7" s="553"/>
      <c r="Z7" s="255">
        <f t="shared" ref="Z7:Z13" si="8">L69</f>
        <v>5</v>
      </c>
      <c r="AA7" s="256" t="str">
        <f t="shared" si="2"/>
        <v>Senior</v>
      </c>
      <c r="AB7" s="256">
        <f t="shared" si="3"/>
        <v>0</v>
      </c>
      <c r="AC7" s="257" t="str">
        <f t="shared" si="4"/>
        <v>41.20</v>
      </c>
      <c r="AD7" s="259"/>
    </row>
    <row r="8" spans="1:39" ht="15.95" customHeight="1" x14ac:dyDescent="0.35">
      <c r="A8" s="251"/>
      <c r="B8" s="251"/>
      <c r="C8" s="246"/>
      <c r="D8" s="246"/>
      <c r="E8" s="256">
        <v>3</v>
      </c>
      <c r="F8" s="172">
        <v>82</v>
      </c>
      <c r="G8" s="253" t="str">
        <f t="shared" si="0"/>
        <v xml:space="preserve"> </v>
      </c>
      <c r="H8" s="253">
        <f t="shared" si="1"/>
        <v>0</v>
      </c>
      <c r="I8" s="550">
        <v>0</v>
      </c>
      <c r="J8" s="551"/>
      <c r="K8" s="550">
        <v>0</v>
      </c>
      <c r="L8" s="551"/>
      <c r="M8" s="550">
        <v>0</v>
      </c>
      <c r="N8" s="551"/>
      <c r="O8" s="552">
        <f t="shared" si="5"/>
        <v>0</v>
      </c>
      <c r="P8" s="553"/>
      <c r="Q8" s="255" t="str">
        <f t="shared" si="6"/>
        <v/>
      </c>
      <c r="R8" s="550">
        <v>0</v>
      </c>
      <c r="S8" s="551"/>
      <c r="T8" s="550">
        <v>0</v>
      </c>
      <c r="U8" s="551"/>
      <c r="V8" s="550">
        <v>0</v>
      </c>
      <c r="W8" s="551"/>
      <c r="X8" s="552">
        <f t="shared" si="7"/>
        <v>0</v>
      </c>
      <c r="Y8" s="553"/>
      <c r="Z8" s="255" t="str">
        <f t="shared" si="8"/>
        <v/>
      </c>
      <c r="AA8" s="256">
        <f t="shared" si="2"/>
        <v>0</v>
      </c>
      <c r="AB8" s="256">
        <f t="shared" si="3"/>
        <v>0</v>
      </c>
      <c r="AC8" s="257">
        <f t="shared" si="4"/>
        <v>0</v>
      </c>
    </row>
    <row r="9" spans="1:39" ht="15.95" customHeight="1" x14ac:dyDescent="0.35">
      <c r="A9" s="251"/>
      <c r="B9" s="251"/>
      <c r="C9" s="246"/>
      <c r="D9" s="246"/>
      <c r="E9" s="256">
        <v>4</v>
      </c>
      <c r="F9" s="172">
        <v>85</v>
      </c>
      <c r="G9" s="253" t="str">
        <f t="shared" si="0"/>
        <v>Jemma IBBETSON</v>
      </c>
      <c r="H9" s="253" t="str">
        <f t="shared" si="1"/>
        <v>Leeds City AC</v>
      </c>
      <c r="I9" s="550">
        <v>41.84</v>
      </c>
      <c r="J9" s="551"/>
      <c r="K9" s="550">
        <v>45.84</v>
      </c>
      <c r="L9" s="551"/>
      <c r="M9" s="550">
        <v>45.41</v>
      </c>
      <c r="N9" s="551"/>
      <c r="O9" s="552">
        <f t="shared" si="5"/>
        <v>45.84</v>
      </c>
      <c r="P9" s="553"/>
      <c r="Q9" s="255">
        <f t="shared" si="6"/>
        <v>4</v>
      </c>
      <c r="R9" s="550" t="s">
        <v>1005</v>
      </c>
      <c r="S9" s="551"/>
      <c r="T9" s="550">
        <v>44.45</v>
      </c>
      <c r="U9" s="551"/>
      <c r="V9" s="550" t="s">
        <v>1005</v>
      </c>
      <c r="W9" s="551"/>
      <c r="X9" s="552">
        <f t="shared" si="7"/>
        <v>45.84</v>
      </c>
      <c r="Y9" s="553"/>
      <c r="Z9" s="255">
        <f t="shared" si="8"/>
        <v>4</v>
      </c>
      <c r="AA9" s="256" t="str">
        <f t="shared" si="2"/>
        <v>Senior</v>
      </c>
      <c r="AB9" s="256">
        <f t="shared" si="3"/>
        <v>0</v>
      </c>
      <c r="AC9" s="257" t="str">
        <f t="shared" si="4"/>
        <v>47.07</v>
      </c>
    </row>
    <row r="10" spans="1:39" ht="15.95" customHeight="1" x14ac:dyDescent="0.35">
      <c r="A10" s="251"/>
      <c r="B10" s="251"/>
      <c r="C10" s="246"/>
      <c r="D10" s="246"/>
      <c r="E10" s="256">
        <v>5</v>
      </c>
      <c r="F10" s="172">
        <v>87</v>
      </c>
      <c r="G10" s="253" t="str">
        <f t="shared" si="0"/>
        <v>Christina NICK</v>
      </c>
      <c r="H10" s="253" t="str">
        <f t="shared" si="1"/>
        <v>City of York</v>
      </c>
      <c r="I10" s="550" t="s">
        <v>1005</v>
      </c>
      <c r="J10" s="551"/>
      <c r="K10" s="550">
        <v>47.55</v>
      </c>
      <c r="L10" s="551"/>
      <c r="M10" s="550" t="s">
        <v>1005</v>
      </c>
      <c r="N10" s="551"/>
      <c r="O10" s="552">
        <f t="shared" si="5"/>
        <v>47.55</v>
      </c>
      <c r="P10" s="553"/>
      <c r="Q10" s="255">
        <f t="shared" si="6"/>
        <v>3</v>
      </c>
      <c r="R10" s="550">
        <v>48.64</v>
      </c>
      <c r="S10" s="551"/>
      <c r="T10" s="550" t="s">
        <v>1005</v>
      </c>
      <c r="U10" s="551"/>
      <c r="V10" s="550" t="s">
        <v>1005</v>
      </c>
      <c r="W10" s="551"/>
      <c r="X10" s="552">
        <f t="shared" si="7"/>
        <v>48.64</v>
      </c>
      <c r="Y10" s="553"/>
      <c r="Z10" s="255">
        <f t="shared" si="8"/>
        <v>3</v>
      </c>
      <c r="AA10" s="256" t="str">
        <f t="shared" si="2"/>
        <v>Senior</v>
      </c>
      <c r="AB10" s="256">
        <f t="shared" si="3"/>
        <v>0</v>
      </c>
      <c r="AC10" s="257" t="str">
        <f t="shared" si="4"/>
        <v>50.14</v>
      </c>
    </row>
    <row r="11" spans="1:39" ht="15.95" customHeight="1" x14ac:dyDescent="0.35">
      <c r="A11" s="251"/>
      <c r="B11" s="251"/>
      <c r="C11" s="246"/>
      <c r="D11" s="246"/>
      <c r="E11" s="256">
        <v>6</v>
      </c>
      <c r="F11" s="172">
        <v>88</v>
      </c>
      <c r="G11" s="253" t="str">
        <f t="shared" si="0"/>
        <v>Amy HOLDER</v>
      </c>
      <c r="H11" s="253" t="str">
        <f t="shared" si="1"/>
        <v>WSEH</v>
      </c>
      <c r="I11" s="550">
        <v>54.49</v>
      </c>
      <c r="J11" s="551"/>
      <c r="K11" s="550">
        <v>55.03</v>
      </c>
      <c r="L11" s="551"/>
      <c r="M11" s="550">
        <v>50.47</v>
      </c>
      <c r="N11" s="551"/>
      <c r="O11" s="552">
        <f t="shared" si="5"/>
        <v>55.03</v>
      </c>
      <c r="P11" s="553"/>
      <c r="Q11" s="255">
        <f t="shared" si="6"/>
        <v>1</v>
      </c>
      <c r="R11" s="550" t="s">
        <v>1005</v>
      </c>
      <c r="S11" s="551"/>
      <c r="T11" s="550">
        <v>55.42</v>
      </c>
      <c r="U11" s="551"/>
      <c r="V11" s="550">
        <v>55.68</v>
      </c>
      <c r="W11" s="551"/>
      <c r="X11" s="552">
        <f t="shared" si="7"/>
        <v>55.68</v>
      </c>
      <c r="Y11" s="553"/>
      <c r="Z11" s="255">
        <f t="shared" si="8"/>
        <v>1</v>
      </c>
      <c r="AA11" s="256" t="str">
        <f t="shared" si="2"/>
        <v>Senior</v>
      </c>
      <c r="AB11" s="256">
        <f t="shared" si="3"/>
        <v>0</v>
      </c>
      <c r="AC11" s="257" t="str">
        <f t="shared" si="4"/>
        <v>55.48</v>
      </c>
    </row>
    <row r="12" spans="1:39" ht="15.95" customHeight="1" x14ac:dyDescent="0.35">
      <c r="A12" s="251"/>
      <c r="B12" s="251"/>
      <c r="C12" s="246"/>
      <c r="D12" s="246"/>
      <c r="E12" s="256">
        <v>7</v>
      </c>
      <c r="F12" s="172">
        <v>90</v>
      </c>
      <c r="G12" s="253" t="str">
        <f t="shared" si="0"/>
        <v>Phoebe DOWSON</v>
      </c>
      <c r="H12" s="253" t="str">
        <f t="shared" si="1"/>
        <v>Bournemouth AC</v>
      </c>
      <c r="I12" s="550">
        <v>51.12</v>
      </c>
      <c r="J12" s="551"/>
      <c r="K12" s="550">
        <v>52.83</v>
      </c>
      <c r="L12" s="551"/>
      <c r="M12" s="550">
        <v>54.79</v>
      </c>
      <c r="N12" s="551"/>
      <c r="O12" s="552">
        <f t="shared" si="5"/>
        <v>54.79</v>
      </c>
      <c r="P12" s="553"/>
      <c r="Q12" s="255">
        <f t="shared" si="6"/>
        <v>2</v>
      </c>
      <c r="R12" s="550">
        <v>53.16</v>
      </c>
      <c r="S12" s="551"/>
      <c r="T12" s="550" t="s">
        <v>1005</v>
      </c>
      <c r="U12" s="551"/>
      <c r="V12" s="550" t="s">
        <v>1005</v>
      </c>
      <c r="W12" s="551"/>
      <c r="X12" s="552">
        <f t="shared" si="7"/>
        <v>54.79</v>
      </c>
      <c r="Y12" s="553"/>
      <c r="Z12" s="255">
        <f t="shared" si="8"/>
        <v>2</v>
      </c>
      <c r="AA12" s="256" t="str">
        <f t="shared" si="2"/>
        <v>Senior</v>
      </c>
      <c r="AB12" s="256">
        <f t="shared" si="3"/>
        <v>0</v>
      </c>
      <c r="AC12" s="257" t="str">
        <f t="shared" si="4"/>
        <v>56.05</v>
      </c>
    </row>
    <row r="13" spans="1:39" ht="15.95" customHeight="1" x14ac:dyDescent="0.35">
      <c r="A13" s="251"/>
      <c r="B13" s="251"/>
      <c r="C13" s="246"/>
      <c r="D13" s="246"/>
      <c r="E13" s="256">
        <v>8</v>
      </c>
      <c r="F13" s="172"/>
      <c r="G13" s="253" t="str">
        <f t="shared" si="0"/>
        <v/>
      </c>
      <c r="H13" s="253" t="str">
        <f t="shared" si="1"/>
        <v/>
      </c>
      <c r="I13" s="550">
        <v>0</v>
      </c>
      <c r="J13" s="551"/>
      <c r="K13" s="550">
        <v>0</v>
      </c>
      <c r="L13" s="551"/>
      <c r="M13" s="550">
        <v>0</v>
      </c>
      <c r="N13" s="551"/>
      <c r="O13" s="552">
        <f t="shared" si="5"/>
        <v>0</v>
      </c>
      <c r="P13" s="553"/>
      <c r="Q13" s="255" t="str">
        <f t="shared" si="6"/>
        <v/>
      </c>
      <c r="R13" s="550">
        <v>0</v>
      </c>
      <c r="S13" s="551"/>
      <c r="T13" s="550">
        <v>0</v>
      </c>
      <c r="U13" s="551"/>
      <c r="V13" s="550">
        <v>0</v>
      </c>
      <c r="W13" s="551"/>
      <c r="X13" s="552">
        <f t="shared" si="7"/>
        <v>0</v>
      </c>
      <c r="Y13" s="553"/>
      <c r="Z13" s="255" t="str">
        <f t="shared" si="8"/>
        <v/>
      </c>
      <c r="AA13" s="256" t="str">
        <f t="shared" si="2"/>
        <v/>
      </c>
      <c r="AB13" s="256" t="str">
        <f t="shared" si="3"/>
        <v/>
      </c>
      <c r="AC13" s="287" t="str">
        <f t="shared" si="4"/>
        <v/>
      </c>
    </row>
    <row r="14" spans="1:39" ht="15.95" customHeight="1" x14ac:dyDescent="0.35">
      <c r="A14" s="251"/>
      <c r="B14" s="251"/>
      <c r="C14" s="246"/>
      <c r="D14" s="246"/>
      <c r="E14" s="256">
        <v>9</v>
      </c>
      <c r="F14" s="172"/>
      <c r="G14" s="253" t="str">
        <f t="shared" si="0"/>
        <v/>
      </c>
      <c r="H14" s="253" t="str">
        <f t="shared" si="1"/>
        <v/>
      </c>
      <c r="I14" s="550"/>
      <c r="J14" s="551"/>
      <c r="K14" s="550"/>
      <c r="L14" s="551"/>
      <c r="M14" s="550"/>
      <c r="N14" s="551"/>
      <c r="O14" s="552"/>
      <c r="P14" s="553"/>
      <c r="Q14" s="255"/>
      <c r="R14" s="550"/>
      <c r="S14" s="551"/>
      <c r="T14" s="550"/>
      <c r="U14" s="551"/>
      <c r="V14" s="550"/>
      <c r="W14" s="551"/>
      <c r="X14" s="552"/>
      <c r="Y14" s="553"/>
      <c r="Z14" s="255"/>
      <c r="AA14" s="256"/>
      <c r="AB14" s="256"/>
      <c r="AC14" s="257"/>
    </row>
    <row r="15" spans="1:39" ht="15.95" customHeight="1" x14ac:dyDescent="0.35">
      <c r="A15" s="251"/>
      <c r="B15" s="251"/>
      <c r="C15" s="246"/>
      <c r="D15" s="246"/>
      <c r="E15" s="256">
        <v>10</v>
      </c>
      <c r="F15" s="172"/>
      <c r="G15" s="253" t="str">
        <f t="shared" si="0"/>
        <v/>
      </c>
      <c r="H15" s="253" t="str">
        <f t="shared" si="1"/>
        <v/>
      </c>
      <c r="I15" s="550">
        <v>0</v>
      </c>
      <c r="J15" s="551"/>
      <c r="K15" s="550">
        <v>0</v>
      </c>
      <c r="L15" s="551"/>
      <c r="M15" s="550">
        <v>0</v>
      </c>
      <c r="N15" s="551"/>
      <c r="O15" s="552">
        <f>IF(AND(I15="X",K15="X",M15="X"),0,LARGE(I15:N15,1))</f>
        <v>0</v>
      </c>
      <c r="P15" s="553"/>
      <c r="Q15" s="255" t="str">
        <f>J77</f>
        <v/>
      </c>
      <c r="R15" s="550">
        <v>0</v>
      </c>
      <c r="S15" s="551"/>
      <c r="T15" s="550">
        <v>0</v>
      </c>
      <c r="U15" s="551"/>
      <c r="V15" s="550">
        <v>0</v>
      </c>
      <c r="W15" s="551"/>
      <c r="X15" s="552">
        <f>IF(AND(R15="X",T15="X",V15="X"),O15,IF(O15&gt;LARGE(R15:W15,1),O15,LARGE(R15:W15,1)))</f>
        <v>0</v>
      </c>
      <c r="Y15" s="553"/>
      <c r="Z15" s="255" t="str">
        <f>L77</f>
        <v/>
      </c>
      <c r="AA15" s="256" t="str">
        <f t="shared" si="2"/>
        <v/>
      </c>
      <c r="AB15" s="256" t="str">
        <f t="shared" si="3"/>
        <v/>
      </c>
      <c r="AC15" s="257" t="str">
        <f t="shared" si="4"/>
        <v/>
      </c>
    </row>
    <row r="16" spans="1:39" ht="15.95" customHeight="1" x14ac:dyDescent="0.35">
      <c r="A16" s="251"/>
      <c r="B16" s="251"/>
      <c r="C16" s="246"/>
      <c r="D16" s="246"/>
      <c r="E16" s="256">
        <v>11</v>
      </c>
      <c r="F16" s="172"/>
      <c r="G16" s="253" t="str">
        <f t="shared" si="0"/>
        <v/>
      </c>
      <c r="H16" s="253" t="str">
        <f t="shared" si="1"/>
        <v/>
      </c>
      <c r="I16" s="550">
        <v>0</v>
      </c>
      <c r="J16" s="551"/>
      <c r="K16" s="550">
        <v>0</v>
      </c>
      <c r="L16" s="551"/>
      <c r="M16" s="550">
        <v>0</v>
      </c>
      <c r="N16" s="551"/>
      <c r="O16" s="552">
        <f t="shared" ref="O16:O21" si="9">IF(AND(I16="X",K16="X",M16="X"),0,LARGE(I16:N16,1))</f>
        <v>0</v>
      </c>
      <c r="P16" s="553"/>
      <c r="Q16" s="255" t="str">
        <f t="shared" ref="Q16:Q21" si="10">J78</f>
        <v/>
      </c>
      <c r="R16" s="550">
        <v>0</v>
      </c>
      <c r="S16" s="551"/>
      <c r="T16" s="550">
        <v>0</v>
      </c>
      <c r="U16" s="551"/>
      <c r="V16" s="550">
        <v>0</v>
      </c>
      <c r="W16" s="551"/>
      <c r="X16" s="552">
        <f t="shared" ref="X16:X21" si="11">IF(AND(R16="X",T16="X",V16="X"),O16,IF(O16&gt;LARGE(R16:W16,1),O16,LARGE(R16:W16,1)))</f>
        <v>0</v>
      </c>
      <c r="Y16" s="553"/>
      <c r="Z16" s="255" t="str">
        <f t="shared" ref="Z16:Z21" si="12">L78</f>
        <v/>
      </c>
      <c r="AA16" s="256" t="str">
        <f t="shared" si="2"/>
        <v/>
      </c>
      <c r="AB16" s="256" t="str">
        <f t="shared" si="3"/>
        <v/>
      </c>
      <c r="AC16" s="257" t="str">
        <f t="shared" si="4"/>
        <v/>
      </c>
    </row>
    <row r="17" spans="1:30" ht="15.95" customHeight="1" x14ac:dyDescent="0.35">
      <c r="A17" s="251"/>
      <c r="B17" s="251"/>
      <c r="C17" s="246"/>
      <c r="D17" s="246"/>
      <c r="E17" s="256">
        <v>12</v>
      </c>
      <c r="F17" s="172"/>
      <c r="G17" s="253" t="str">
        <f t="shared" si="0"/>
        <v/>
      </c>
      <c r="H17" s="253" t="str">
        <f t="shared" si="1"/>
        <v/>
      </c>
      <c r="I17" s="550">
        <v>0</v>
      </c>
      <c r="J17" s="551"/>
      <c r="K17" s="550">
        <v>0</v>
      </c>
      <c r="L17" s="551"/>
      <c r="M17" s="550">
        <v>0</v>
      </c>
      <c r="N17" s="551"/>
      <c r="O17" s="552">
        <f t="shared" si="9"/>
        <v>0</v>
      </c>
      <c r="P17" s="553"/>
      <c r="Q17" s="255" t="str">
        <f t="shared" si="10"/>
        <v/>
      </c>
      <c r="R17" s="550">
        <v>0</v>
      </c>
      <c r="S17" s="551"/>
      <c r="T17" s="550">
        <v>0</v>
      </c>
      <c r="U17" s="551"/>
      <c r="V17" s="550">
        <v>0</v>
      </c>
      <c r="W17" s="551"/>
      <c r="X17" s="552">
        <f t="shared" si="11"/>
        <v>0</v>
      </c>
      <c r="Y17" s="553"/>
      <c r="Z17" s="255" t="str">
        <f t="shared" si="12"/>
        <v/>
      </c>
      <c r="AA17" s="256" t="str">
        <f t="shared" si="2"/>
        <v/>
      </c>
      <c r="AB17" s="256" t="str">
        <f t="shared" si="3"/>
        <v/>
      </c>
      <c r="AC17" s="257" t="str">
        <f t="shared" si="4"/>
        <v/>
      </c>
    </row>
    <row r="18" spans="1:30" ht="15.95" customHeight="1" x14ac:dyDescent="0.35">
      <c r="A18" s="251"/>
      <c r="B18" s="251"/>
      <c r="C18" s="246"/>
      <c r="D18" s="246"/>
      <c r="E18" s="256">
        <v>13</v>
      </c>
      <c r="F18" s="172"/>
      <c r="G18" s="253" t="str">
        <f t="shared" si="0"/>
        <v/>
      </c>
      <c r="H18" s="253" t="str">
        <f t="shared" si="1"/>
        <v/>
      </c>
      <c r="I18" s="550">
        <v>0</v>
      </c>
      <c r="J18" s="551"/>
      <c r="K18" s="550">
        <v>0</v>
      </c>
      <c r="L18" s="551"/>
      <c r="M18" s="550">
        <v>0</v>
      </c>
      <c r="N18" s="551"/>
      <c r="O18" s="552">
        <f t="shared" si="9"/>
        <v>0</v>
      </c>
      <c r="P18" s="553"/>
      <c r="Q18" s="255" t="str">
        <f t="shared" si="10"/>
        <v/>
      </c>
      <c r="R18" s="550">
        <v>0</v>
      </c>
      <c r="S18" s="551"/>
      <c r="T18" s="550">
        <v>0</v>
      </c>
      <c r="U18" s="551"/>
      <c r="V18" s="550">
        <v>0</v>
      </c>
      <c r="W18" s="551"/>
      <c r="X18" s="552">
        <f t="shared" si="11"/>
        <v>0</v>
      </c>
      <c r="Y18" s="553"/>
      <c r="Z18" s="255" t="str">
        <f t="shared" si="12"/>
        <v/>
      </c>
      <c r="AA18" s="256" t="str">
        <f t="shared" si="2"/>
        <v/>
      </c>
      <c r="AB18" s="256" t="str">
        <f t="shared" si="3"/>
        <v/>
      </c>
      <c r="AC18" s="257" t="str">
        <f t="shared" si="4"/>
        <v/>
      </c>
    </row>
    <row r="19" spans="1:30" ht="15.95" customHeight="1" x14ac:dyDescent="0.35">
      <c r="A19" s="251"/>
      <c r="B19" s="251"/>
      <c r="C19" s="246"/>
      <c r="D19" s="246"/>
      <c r="E19" s="256">
        <v>14</v>
      </c>
      <c r="F19" s="172"/>
      <c r="G19" s="253" t="str">
        <f t="shared" si="0"/>
        <v/>
      </c>
      <c r="H19" s="253" t="str">
        <f t="shared" si="1"/>
        <v/>
      </c>
      <c r="I19" s="550">
        <v>0</v>
      </c>
      <c r="J19" s="551"/>
      <c r="K19" s="550">
        <v>0</v>
      </c>
      <c r="L19" s="551"/>
      <c r="M19" s="550">
        <v>0</v>
      </c>
      <c r="N19" s="551"/>
      <c r="O19" s="552">
        <f t="shared" si="9"/>
        <v>0</v>
      </c>
      <c r="P19" s="553"/>
      <c r="Q19" s="255" t="str">
        <f t="shared" si="10"/>
        <v/>
      </c>
      <c r="R19" s="550">
        <v>0</v>
      </c>
      <c r="S19" s="551"/>
      <c r="T19" s="550">
        <v>0</v>
      </c>
      <c r="U19" s="551"/>
      <c r="V19" s="550">
        <v>0</v>
      </c>
      <c r="W19" s="551"/>
      <c r="X19" s="552">
        <f t="shared" si="11"/>
        <v>0</v>
      </c>
      <c r="Y19" s="553"/>
      <c r="Z19" s="255" t="str">
        <f t="shared" si="12"/>
        <v/>
      </c>
      <c r="AA19" s="256" t="str">
        <f t="shared" si="2"/>
        <v/>
      </c>
      <c r="AB19" s="256" t="str">
        <f t="shared" si="3"/>
        <v/>
      </c>
      <c r="AC19" s="257" t="str">
        <f t="shared" si="4"/>
        <v/>
      </c>
    </row>
    <row r="20" spans="1:30" ht="15.95" customHeight="1" x14ac:dyDescent="0.35">
      <c r="A20" s="251"/>
      <c r="B20" s="251"/>
      <c r="C20" s="246"/>
      <c r="D20" s="246"/>
      <c r="E20" s="256">
        <v>15</v>
      </c>
      <c r="F20" s="172"/>
      <c r="G20" s="253" t="str">
        <f t="shared" si="0"/>
        <v/>
      </c>
      <c r="H20" s="253" t="str">
        <f t="shared" si="1"/>
        <v/>
      </c>
      <c r="I20" s="550">
        <v>0</v>
      </c>
      <c r="J20" s="551"/>
      <c r="K20" s="550">
        <v>0</v>
      </c>
      <c r="L20" s="551"/>
      <c r="M20" s="550">
        <v>0</v>
      </c>
      <c r="N20" s="551"/>
      <c r="O20" s="552">
        <f t="shared" si="9"/>
        <v>0</v>
      </c>
      <c r="P20" s="553"/>
      <c r="Q20" s="255" t="str">
        <f t="shared" si="10"/>
        <v/>
      </c>
      <c r="R20" s="550">
        <v>0</v>
      </c>
      <c r="S20" s="551"/>
      <c r="T20" s="550">
        <v>0</v>
      </c>
      <c r="U20" s="551"/>
      <c r="V20" s="550">
        <v>0</v>
      </c>
      <c r="W20" s="551"/>
      <c r="X20" s="552">
        <f t="shared" si="11"/>
        <v>0</v>
      </c>
      <c r="Y20" s="553"/>
      <c r="Z20" s="255" t="str">
        <f t="shared" si="12"/>
        <v/>
      </c>
      <c r="AA20" s="256" t="str">
        <f t="shared" si="2"/>
        <v/>
      </c>
      <c r="AB20" s="256" t="str">
        <f t="shared" si="3"/>
        <v/>
      </c>
      <c r="AC20" s="257" t="str">
        <f t="shared" si="4"/>
        <v/>
      </c>
    </row>
    <row r="21" spans="1:30" ht="15.95" customHeight="1" x14ac:dyDescent="0.35">
      <c r="A21" s="251"/>
      <c r="B21" s="251"/>
      <c r="C21" s="246"/>
      <c r="D21" s="246"/>
      <c r="E21" s="256">
        <v>16</v>
      </c>
      <c r="F21" s="172"/>
      <c r="G21" s="253" t="str">
        <f t="shared" si="0"/>
        <v/>
      </c>
      <c r="H21" s="253" t="str">
        <f t="shared" si="1"/>
        <v/>
      </c>
      <c r="I21" s="550">
        <v>0</v>
      </c>
      <c r="J21" s="551"/>
      <c r="K21" s="550">
        <v>0</v>
      </c>
      <c r="L21" s="551"/>
      <c r="M21" s="550">
        <v>0</v>
      </c>
      <c r="N21" s="551"/>
      <c r="O21" s="552">
        <f t="shared" si="9"/>
        <v>0</v>
      </c>
      <c r="P21" s="553"/>
      <c r="Q21" s="255" t="str">
        <f t="shared" si="10"/>
        <v/>
      </c>
      <c r="R21" s="550">
        <v>0</v>
      </c>
      <c r="S21" s="551"/>
      <c r="T21" s="550">
        <v>0</v>
      </c>
      <c r="U21" s="551"/>
      <c r="V21" s="550">
        <v>0</v>
      </c>
      <c r="W21" s="551"/>
      <c r="X21" s="552">
        <f t="shared" si="11"/>
        <v>0</v>
      </c>
      <c r="Y21" s="553"/>
      <c r="Z21" s="255" t="str">
        <f t="shared" si="12"/>
        <v/>
      </c>
      <c r="AA21" s="256" t="str">
        <f t="shared" si="2"/>
        <v/>
      </c>
      <c r="AB21" s="256" t="str">
        <f t="shared" si="3"/>
        <v/>
      </c>
      <c r="AC21" s="257" t="str">
        <f t="shared" si="4"/>
        <v/>
      </c>
    </row>
    <row r="22" spans="1:30" x14ac:dyDescent="0.3">
      <c r="E22" s="262"/>
      <c r="G22" s="263"/>
      <c r="H22" s="263"/>
      <c r="AD22" s="265"/>
    </row>
    <row r="23" spans="1:30" x14ac:dyDescent="0.3">
      <c r="E23" s="505" t="s">
        <v>41</v>
      </c>
      <c r="F23" s="506"/>
      <c r="G23" s="506"/>
      <c r="H23" s="506"/>
      <c r="I23" s="506"/>
      <c r="J23" s="506"/>
      <c r="K23" s="507" t="s">
        <v>41</v>
      </c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9"/>
      <c r="W23" s="494" t="s">
        <v>42</v>
      </c>
      <c r="X23" s="495"/>
      <c r="Y23" s="495"/>
      <c r="Z23" s="495"/>
      <c r="AA23" s="495"/>
      <c r="AB23" s="495"/>
      <c r="AC23" s="496"/>
    </row>
    <row r="24" spans="1:30" ht="15.75" x14ac:dyDescent="0.35">
      <c r="E24" s="256" t="s">
        <v>43</v>
      </c>
      <c r="F24" s="256" t="s">
        <v>44</v>
      </c>
      <c r="G24" s="256" t="s">
        <v>24</v>
      </c>
      <c r="H24" s="256" t="s">
        <v>25</v>
      </c>
      <c r="I24" s="543" t="s">
        <v>45</v>
      </c>
      <c r="J24" s="543"/>
      <c r="K24" s="252" t="s">
        <v>43</v>
      </c>
      <c r="L24" s="266" t="s">
        <v>44</v>
      </c>
      <c r="M24" s="544" t="s">
        <v>24</v>
      </c>
      <c r="N24" s="545"/>
      <c r="O24" s="545"/>
      <c r="P24" s="546"/>
      <c r="Q24" s="547" t="s">
        <v>25</v>
      </c>
      <c r="R24" s="548"/>
      <c r="S24" s="548"/>
      <c r="T24" s="549"/>
      <c r="U24" s="544" t="s">
        <v>45</v>
      </c>
      <c r="V24" s="546"/>
      <c r="W24" s="267"/>
      <c r="X24" s="268"/>
      <c r="Y24" s="268"/>
      <c r="Z24" s="241"/>
      <c r="AA24" s="269"/>
      <c r="AB24" s="269"/>
      <c r="AC24" s="270"/>
    </row>
    <row r="25" spans="1:30" ht="15.95" customHeight="1" x14ac:dyDescent="0.35">
      <c r="C25" s="246">
        <v>1</v>
      </c>
      <c r="D25" s="238">
        <v>9</v>
      </c>
      <c r="E25" s="256">
        <v>1</v>
      </c>
      <c r="F25" s="256">
        <f>IFERROR(VLOOKUP($C25,$E$68:$N$99,2,FALSE),"")</f>
        <v>88</v>
      </c>
      <c r="G25" s="253" t="str">
        <f t="shared" ref="G25:G32" si="13">IFERROR(VLOOKUP($F25,discus,2,FALSE)&amp;" "&amp;UPPER(VLOOKUP($F25,discus,3,FALSE)),"")</f>
        <v>Amy HOLDER</v>
      </c>
      <c r="H25" s="253" t="str">
        <f t="shared" ref="H25:H32" si="14">IFERROR(VLOOKUP($F25,discus,5,FALSE),"")</f>
        <v>WSEH</v>
      </c>
      <c r="I25" s="538">
        <f>IFERROR(VLOOKUP($C25,$E$68:$N$99,10,FALSE),"")</f>
        <v>55.68</v>
      </c>
      <c r="J25" s="539"/>
      <c r="K25" s="256">
        <v>9</v>
      </c>
      <c r="L25" s="256"/>
      <c r="M25" s="540" t="str">
        <f t="shared" ref="M25:M32" si="15">IFERROR(VLOOKUP($L25,discus,2,FALSE)&amp;" "&amp;UPPER(VLOOKUP($L25,discus,3,FALSE)),"")</f>
        <v/>
      </c>
      <c r="N25" s="541" t="str">
        <f t="shared" ref="N25:P32" si="16">IFERROR(VLOOKUP($F25,discus,2,FALSE)&amp;" "&amp;UPPER(VLOOKUP($F25,discus,3,FALSE)),"")</f>
        <v>Amy HOLDER</v>
      </c>
      <c r="O25" s="541" t="str">
        <f t="shared" si="16"/>
        <v>Amy HOLDER</v>
      </c>
      <c r="P25" s="542" t="str">
        <f t="shared" si="16"/>
        <v>Amy HOLDER</v>
      </c>
      <c r="Q25" s="540" t="str">
        <f t="shared" ref="Q25:Q32" si="17">IFERROR(VLOOKUP($L25,discus,5,FALSE),"")</f>
        <v/>
      </c>
      <c r="R25" s="541" t="str">
        <f t="shared" ref="R25:T32" si="18">IFERROR(VLOOKUP($F25,discus,5,FALSE),"")</f>
        <v>WSEH</v>
      </c>
      <c r="S25" s="541" t="str">
        <f t="shared" si="18"/>
        <v>WSEH</v>
      </c>
      <c r="T25" s="542" t="str">
        <f t="shared" si="18"/>
        <v>WSEH</v>
      </c>
      <c r="U25" s="538" t="str">
        <f>IFERROR(VLOOKUP($D25,$E$68:$N$99,10,FALSE),"")</f>
        <v/>
      </c>
      <c r="V25" s="539"/>
      <c r="W25" s="271"/>
      <c r="X25" s="272"/>
      <c r="Y25" s="272"/>
      <c r="Z25" s="273"/>
      <c r="AA25" s="274"/>
      <c r="AB25" s="274"/>
      <c r="AC25" s="275"/>
    </row>
    <row r="26" spans="1:30" ht="15.95" customHeight="1" x14ac:dyDescent="0.35">
      <c r="C26" s="246">
        <v>2</v>
      </c>
      <c r="D26" s="238">
        <v>10</v>
      </c>
      <c r="E26" s="256">
        <v>2</v>
      </c>
      <c r="F26" s="256">
        <f t="shared" ref="F26:F32" si="19">IFERROR(VLOOKUP($C26,$E$68:$N$99,2,FALSE),"")</f>
        <v>90</v>
      </c>
      <c r="G26" s="253" t="str">
        <f t="shared" si="13"/>
        <v>Phoebe DOWSON</v>
      </c>
      <c r="H26" s="253" t="str">
        <f t="shared" si="14"/>
        <v>Bournemouth AC</v>
      </c>
      <c r="I26" s="538">
        <f t="shared" ref="I26:I32" si="20">IFERROR(VLOOKUP($C26,$E$68:$N$99,10,FALSE),"")</f>
        <v>54.79</v>
      </c>
      <c r="J26" s="539"/>
      <c r="K26" s="256">
        <v>10</v>
      </c>
      <c r="L26" s="256" t="str">
        <f t="shared" ref="L26:L32" si="21">IFERROR(VLOOKUP($D26,$E$68:$N$99,2,FALSE),"")</f>
        <v/>
      </c>
      <c r="M26" s="540" t="str">
        <f t="shared" si="15"/>
        <v/>
      </c>
      <c r="N26" s="541" t="str">
        <f t="shared" si="16"/>
        <v>Phoebe DOWSON</v>
      </c>
      <c r="O26" s="541" t="str">
        <f t="shared" si="16"/>
        <v>Phoebe DOWSON</v>
      </c>
      <c r="P26" s="542" t="str">
        <f t="shared" si="16"/>
        <v>Phoebe DOWSON</v>
      </c>
      <c r="Q26" s="540" t="str">
        <f t="shared" si="17"/>
        <v/>
      </c>
      <c r="R26" s="541" t="str">
        <f t="shared" si="18"/>
        <v>Bournemouth AC</v>
      </c>
      <c r="S26" s="541" t="str">
        <f t="shared" si="18"/>
        <v>Bournemouth AC</v>
      </c>
      <c r="T26" s="542" t="str">
        <f t="shared" si="18"/>
        <v>Bournemouth AC</v>
      </c>
      <c r="U26" s="538" t="str">
        <f t="shared" ref="U26:U32" si="22">IFERROR(VLOOKUP($D26,$E$68:$N$99,10,FALSE),"")</f>
        <v/>
      </c>
      <c r="V26" s="539"/>
      <c r="W26" s="267"/>
      <c r="X26" s="268"/>
      <c r="Y26" s="268"/>
      <c r="Z26" s="241"/>
      <c r="AA26" s="269"/>
      <c r="AB26" s="269"/>
      <c r="AC26" s="270"/>
    </row>
    <row r="27" spans="1:30" ht="15.95" customHeight="1" x14ac:dyDescent="0.35">
      <c r="C27" s="246">
        <v>3</v>
      </c>
      <c r="D27" s="238">
        <v>11</v>
      </c>
      <c r="E27" s="256">
        <v>3</v>
      </c>
      <c r="F27" s="256">
        <f t="shared" si="19"/>
        <v>87</v>
      </c>
      <c r="G27" s="253" t="str">
        <f t="shared" si="13"/>
        <v>Christina NICK</v>
      </c>
      <c r="H27" s="253" t="str">
        <f t="shared" si="14"/>
        <v>City of York</v>
      </c>
      <c r="I27" s="538">
        <f t="shared" si="20"/>
        <v>48.64</v>
      </c>
      <c r="J27" s="539"/>
      <c r="K27" s="256">
        <v>11</v>
      </c>
      <c r="L27" s="256" t="str">
        <f t="shared" si="21"/>
        <v/>
      </c>
      <c r="M27" s="540" t="str">
        <f t="shared" si="15"/>
        <v/>
      </c>
      <c r="N27" s="541" t="str">
        <f t="shared" si="16"/>
        <v>Christina NICK</v>
      </c>
      <c r="O27" s="541" t="str">
        <f t="shared" si="16"/>
        <v>Christina NICK</v>
      </c>
      <c r="P27" s="542" t="str">
        <f t="shared" si="16"/>
        <v>Christina NICK</v>
      </c>
      <c r="Q27" s="540" t="str">
        <f t="shared" si="17"/>
        <v/>
      </c>
      <c r="R27" s="541" t="str">
        <f t="shared" si="18"/>
        <v>City of York</v>
      </c>
      <c r="S27" s="541" t="str">
        <f t="shared" si="18"/>
        <v>City of York</v>
      </c>
      <c r="T27" s="542" t="str">
        <f t="shared" si="18"/>
        <v>City of York</v>
      </c>
      <c r="U27" s="538" t="str">
        <f t="shared" si="22"/>
        <v/>
      </c>
      <c r="V27" s="539"/>
      <c r="W27" s="271"/>
      <c r="X27" s="272"/>
      <c r="Y27" s="272"/>
      <c r="Z27" s="273"/>
      <c r="AA27" s="274"/>
      <c r="AB27" s="274"/>
      <c r="AC27" s="275"/>
    </row>
    <row r="28" spans="1:30" ht="15.95" customHeight="1" x14ac:dyDescent="0.35">
      <c r="C28" s="246">
        <v>4</v>
      </c>
      <c r="D28" s="238">
        <v>12</v>
      </c>
      <c r="E28" s="256">
        <v>4</v>
      </c>
      <c r="F28" s="256">
        <f t="shared" si="19"/>
        <v>85</v>
      </c>
      <c r="G28" s="253" t="str">
        <f t="shared" si="13"/>
        <v>Jemma IBBETSON</v>
      </c>
      <c r="H28" s="253" t="str">
        <f t="shared" si="14"/>
        <v>Leeds City AC</v>
      </c>
      <c r="I28" s="538">
        <f t="shared" si="20"/>
        <v>45.84</v>
      </c>
      <c r="J28" s="539"/>
      <c r="K28" s="256">
        <v>12</v>
      </c>
      <c r="L28" s="256" t="str">
        <f t="shared" si="21"/>
        <v/>
      </c>
      <c r="M28" s="540" t="str">
        <f t="shared" si="15"/>
        <v/>
      </c>
      <c r="N28" s="541" t="str">
        <f t="shared" si="16"/>
        <v>Jemma IBBETSON</v>
      </c>
      <c r="O28" s="541" t="str">
        <f t="shared" si="16"/>
        <v>Jemma IBBETSON</v>
      </c>
      <c r="P28" s="542" t="str">
        <f t="shared" si="16"/>
        <v>Jemma IBBETSON</v>
      </c>
      <c r="Q28" s="540" t="str">
        <f t="shared" si="17"/>
        <v/>
      </c>
      <c r="R28" s="541" t="str">
        <f t="shared" si="18"/>
        <v>Leeds City AC</v>
      </c>
      <c r="S28" s="541" t="str">
        <f t="shared" si="18"/>
        <v>Leeds City AC</v>
      </c>
      <c r="T28" s="542" t="str">
        <f t="shared" si="18"/>
        <v>Leeds City AC</v>
      </c>
      <c r="U28" s="538" t="str">
        <f t="shared" si="22"/>
        <v/>
      </c>
      <c r="V28" s="539"/>
      <c r="W28" s="267"/>
      <c r="X28" s="268"/>
      <c r="Y28" s="268"/>
      <c r="Z28" s="241"/>
      <c r="AA28" s="269"/>
      <c r="AB28" s="269"/>
      <c r="AC28" s="270"/>
    </row>
    <row r="29" spans="1:30" ht="15.95" customHeight="1" x14ac:dyDescent="0.35">
      <c r="C29" s="246">
        <v>5</v>
      </c>
      <c r="D29" s="238">
        <v>13</v>
      </c>
      <c r="E29" s="256">
        <v>5</v>
      </c>
      <c r="F29" s="256">
        <f t="shared" si="19"/>
        <v>80</v>
      </c>
      <c r="G29" s="253" t="str">
        <f t="shared" si="13"/>
        <v>Emma DAKIN</v>
      </c>
      <c r="H29" s="253" t="str">
        <f t="shared" si="14"/>
        <v>Rotherham Harriers</v>
      </c>
      <c r="I29" s="538">
        <f t="shared" si="20"/>
        <v>40.700000000000003</v>
      </c>
      <c r="J29" s="539"/>
      <c r="K29" s="256">
        <v>13</v>
      </c>
      <c r="L29" s="256" t="str">
        <f t="shared" si="21"/>
        <v/>
      </c>
      <c r="M29" s="540" t="str">
        <f t="shared" si="15"/>
        <v/>
      </c>
      <c r="N29" s="541" t="str">
        <f t="shared" si="16"/>
        <v>Emma DAKIN</v>
      </c>
      <c r="O29" s="541" t="str">
        <f t="shared" si="16"/>
        <v>Emma DAKIN</v>
      </c>
      <c r="P29" s="542" t="str">
        <f t="shared" si="16"/>
        <v>Emma DAKIN</v>
      </c>
      <c r="Q29" s="540" t="str">
        <f t="shared" si="17"/>
        <v/>
      </c>
      <c r="R29" s="541" t="str">
        <f t="shared" si="18"/>
        <v>Rotherham Harriers</v>
      </c>
      <c r="S29" s="541" t="str">
        <f t="shared" si="18"/>
        <v>Rotherham Harriers</v>
      </c>
      <c r="T29" s="542" t="str">
        <f t="shared" si="18"/>
        <v>Rotherham Harriers</v>
      </c>
      <c r="U29" s="538" t="str">
        <f t="shared" si="22"/>
        <v/>
      </c>
      <c r="V29" s="539"/>
      <c r="W29" s="271"/>
      <c r="X29" s="272"/>
      <c r="Y29" s="272"/>
      <c r="Z29" s="273"/>
      <c r="AA29" s="274"/>
      <c r="AB29" s="274"/>
      <c r="AC29" s="275"/>
    </row>
    <row r="30" spans="1:30" ht="15.95" customHeight="1" x14ac:dyDescent="0.35">
      <c r="C30" s="246">
        <v>6</v>
      </c>
      <c r="D30" s="238">
        <v>14</v>
      </c>
      <c r="E30" s="256">
        <v>6</v>
      </c>
      <c r="F30" s="256">
        <f t="shared" si="19"/>
        <v>86</v>
      </c>
      <c r="G30" s="253" t="str">
        <f t="shared" si="13"/>
        <v>Sarah  HEWITT</v>
      </c>
      <c r="H30" s="253" t="str">
        <f t="shared" si="14"/>
        <v>Crawley</v>
      </c>
      <c r="I30" s="538">
        <f t="shared" si="20"/>
        <v>34.950000000000003</v>
      </c>
      <c r="J30" s="539"/>
      <c r="K30" s="256">
        <v>14</v>
      </c>
      <c r="L30" s="256" t="str">
        <f t="shared" si="21"/>
        <v/>
      </c>
      <c r="M30" s="540" t="str">
        <f t="shared" si="15"/>
        <v/>
      </c>
      <c r="N30" s="541" t="str">
        <f t="shared" si="16"/>
        <v>Sarah  HEWITT</v>
      </c>
      <c r="O30" s="541" t="str">
        <f t="shared" si="16"/>
        <v>Sarah  HEWITT</v>
      </c>
      <c r="P30" s="542" t="str">
        <f t="shared" si="16"/>
        <v>Sarah  HEWITT</v>
      </c>
      <c r="Q30" s="540" t="str">
        <f t="shared" si="17"/>
        <v/>
      </c>
      <c r="R30" s="541" t="str">
        <f t="shared" si="18"/>
        <v>Crawley</v>
      </c>
      <c r="S30" s="541" t="str">
        <f t="shared" si="18"/>
        <v>Crawley</v>
      </c>
      <c r="T30" s="542" t="str">
        <f t="shared" si="18"/>
        <v>Crawley</v>
      </c>
      <c r="U30" s="538" t="str">
        <f t="shared" si="22"/>
        <v/>
      </c>
      <c r="V30" s="539"/>
      <c r="W30" s="494" t="s">
        <v>47</v>
      </c>
      <c r="X30" s="495"/>
      <c r="Y30" s="495"/>
      <c r="Z30" s="495"/>
      <c r="AA30" s="495"/>
      <c r="AB30" s="495"/>
      <c r="AC30" s="496"/>
    </row>
    <row r="31" spans="1:30" ht="15.95" customHeight="1" x14ac:dyDescent="0.35">
      <c r="C31" s="246">
        <v>7</v>
      </c>
      <c r="D31" s="238">
        <v>15</v>
      </c>
      <c r="E31" s="256">
        <v>7</v>
      </c>
      <c r="F31" s="256" t="str">
        <f t="shared" si="19"/>
        <v/>
      </c>
      <c r="G31" s="253" t="str">
        <f t="shared" si="13"/>
        <v/>
      </c>
      <c r="H31" s="253" t="str">
        <f t="shared" si="14"/>
        <v/>
      </c>
      <c r="I31" s="538" t="str">
        <f t="shared" si="20"/>
        <v/>
      </c>
      <c r="J31" s="539"/>
      <c r="K31" s="256">
        <v>15</v>
      </c>
      <c r="L31" s="256" t="str">
        <f t="shared" si="21"/>
        <v/>
      </c>
      <c r="M31" s="540" t="str">
        <f t="shared" si="15"/>
        <v/>
      </c>
      <c r="N31" s="541" t="str">
        <f t="shared" si="16"/>
        <v/>
      </c>
      <c r="O31" s="541" t="str">
        <f t="shared" si="16"/>
        <v/>
      </c>
      <c r="P31" s="542" t="str">
        <f t="shared" si="16"/>
        <v/>
      </c>
      <c r="Q31" s="540" t="str">
        <f t="shared" si="17"/>
        <v/>
      </c>
      <c r="R31" s="541" t="str">
        <f t="shared" si="18"/>
        <v/>
      </c>
      <c r="S31" s="541" t="str">
        <f t="shared" si="18"/>
        <v/>
      </c>
      <c r="T31" s="542" t="str">
        <f t="shared" si="18"/>
        <v/>
      </c>
      <c r="U31" s="538" t="str">
        <f t="shared" si="22"/>
        <v/>
      </c>
      <c r="V31" s="539"/>
      <c r="W31" s="267"/>
      <c r="X31" s="268"/>
      <c r="Y31" s="268"/>
      <c r="Z31" s="241"/>
      <c r="AA31" s="269"/>
      <c r="AB31" s="269"/>
      <c r="AC31" s="270"/>
    </row>
    <row r="32" spans="1:30" ht="15.95" customHeight="1" x14ac:dyDescent="0.35">
      <c r="C32" s="246">
        <v>8</v>
      </c>
      <c r="D32" s="238">
        <v>16</v>
      </c>
      <c r="E32" s="256">
        <v>8</v>
      </c>
      <c r="F32" s="256" t="str">
        <f t="shared" si="19"/>
        <v/>
      </c>
      <c r="G32" s="253" t="str">
        <f t="shared" si="13"/>
        <v/>
      </c>
      <c r="H32" s="253" t="str">
        <f t="shared" si="14"/>
        <v/>
      </c>
      <c r="I32" s="538" t="str">
        <f t="shared" si="20"/>
        <v/>
      </c>
      <c r="J32" s="539"/>
      <c r="K32" s="256">
        <v>16</v>
      </c>
      <c r="L32" s="256" t="str">
        <f t="shared" si="21"/>
        <v/>
      </c>
      <c r="M32" s="540" t="str">
        <f t="shared" si="15"/>
        <v/>
      </c>
      <c r="N32" s="541" t="str">
        <f t="shared" si="16"/>
        <v/>
      </c>
      <c r="O32" s="541" t="str">
        <f t="shared" si="16"/>
        <v/>
      </c>
      <c r="P32" s="542" t="str">
        <f t="shared" si="16"/>
        <v/>
      </c>
      <c r="Q32" s="540" t="str">
        <f t="shared" si="17"/>
        <v/>
      </c>
      <c r="R32" s="541" t="str">
        <f t="shared" si="18"/>
        <v/>
      </c>
      <c r="S32" s="541" t="str">
        <f t="shared" si="18"/>
        <v/>
      </c>
      <c r="T32" s="542" t="str">
        <f t="shared" si="18"/>
        <v/>
      </c>
      <c r="U32" s="538" t="str">
        <f t="shared" si="22"/>
        <v/>
      </c>
      <c r="V32" s="539"/>
      <c r="W32" s="271"/>
      <c r="X32" s="272"/>
      <c r="Y32" s="272"/>
      <c r="Z32" s="273"/>
      <c r="AA32" s="274"/>
      <c r="AB32" s="274"/>
      <c r="AC32" s="275"/>
    </row>
    <row r="33" spans="1:39" ht="21" hidden="1" x14ac:dyDescent="0.35">
      <c r="A33" s="236"/>
      <c r="B33" s="236"/>
      <c r="C33" s="246">
        <v>26</v>
      </c>
      <c r="E33" s="525" t="s">
        <v>12</v>
      </c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7"/>
      <c r="AD33" s="241"/>
      <c r="AE33" s="241"/>
      <c r="AF33" s="241"/>
      <c r="AG33" s="241"/>
      <c r="AH33" s="241"/>
      <c r="AI33" s="241"/>
      <c r="AJ33" s="241"/>
      <c r="AK33" s="241"/>
      <c r="AL33" s="241"/>
      <c r="AM33" s="242"/>
    </row>
    <row r="34" spans="1:39" s="244" customFormat="1" ht="15.75" hidden="1" customHeight="1" x14ac:dyDescent="0.3">
      <c r="C34" s="251">
        <v>18</v>
      </c>
      <c r="D34" s="245"/>
      <c r="E34" s="518" t="s">
        <v>15</v>
      </c>
      <c r="F34" s="519"/>
      <c r="G34" s="507" t="str">
        <f>G2</f>
        <v>BIGish 2019</v>
      </c>
      <c r="H34" s="520"/>
      <c r="I34" s="518" t="s">
        <v>16</v>
      </c>
      <c r="J34" s="521"/>
      <c r="K34" s="519"/>
      <c r="L34" s="507" t="str">
        <f>L2</f>
        <v>BEDFORD STADIUM</v>
      </c>
      <c r="M34" s="524"/>
      <c r="N34" s="528"/>
      <c r="O34" s="528"/>
      <c r="P34" s="529"/>
      <c r="Q34" s="530" t="s">
        <v>18</v>
      </c>
      <c r="R34" s="531"/>
      <c r="S34" s="532"/>
      <c r="T34" s="533">
        <f>T2</f>
        <v>43612</v>
      </c>
      <c r="U34" s="534"/>
      <c r="V34" s="534"/>
      <c r="W34" s="534"/>
      <c r="X34" s="534"/>
      <c r="Y34" s="534"/>
      <c r="Z34" s="534"/>
      <c r="AA34" s="534"/>
      <c r="AB34" s="534"/>
      <c r="AC34" s="535"/>
    </row>
    <row r="35" spans="1:39" s="244" customFormat="1" ht="15.75" hidden="1" customHeight="1" x14ac:dyDescent="0.3">
      <c r="C35" s="246">
        <v>18</v>
      </c>
      <c r="D35" s="245"/>
      <c r="E35" s="518" t="s">
        <v>48</v>
      </c>
      <c r="F35" s="519"/>
      <c r="G35" s="507" t="str">
        <f>G3</f>
        <v>DISCUS POOL WOMEN (INSIDE CIRCLE)</v>
      </c>
      <c r="H35" s="520"/>
      <c r="I35" s="518" t="s">
        <v>20</v>
      </c>
      <c r="J35" s="521"/>
      <c r="K35" s="519"/>
      <c r="L35" s="522">
        <f>L3</f>
        <v>13.15</v>
      </c>
      <c r="M35" s="523"/>
      <c r="N35" s="518" t="str">
        <f>N3</f>
        <v>RECORD</v>
      </c>
      <c r="O35" s="521"/>
      <c r="P35" s="519"/>
      <c r="Q35" s="507" t="str">
        <f>Q3</f>
        <v>60.29m – Monique Jansen (Netherlands) 15/08/10</v>
      </c>
      <c r="R35" s="524"/>
      <c r="S35" s="520"/>
      <c r="T35" s="536" t="s">
        <v>49</v>
      </c>
      <c r="U35" s="537"/>
      <c r="V35" s="495">
        <f>V3</f>
        <v>0</v>
      </c>
      <c r="W35" s="495"/>
      <c r="X35" s="495"/>
      <c r="Y35" s="495"/>
      <c r="Z35" s="495"/>
      <c r="AA35" s="495"/>
      <c r="AB35" s="495"/>
      <c r="AC35" s="496"/>
    </row>
    <row r="36" spans="1:39" ht="32.1" hidden="1" customHeight="1" x14ac:dyDescent="0.3">
      <c r="E36" s="247" t="s">
        <v>22</v>
      </c>
      <c r="F36" s="247" t="s">
        <v>23</v>
      </c>
      <c r="G36" s="247" t="s">
        <v>24</v>
      </c>
      <c r="H36" s="248" t="s">
        <v>25</v>
      </c>
      <c r="I36" s="514" t="s">
        <v>26</v>
      </c>
      <c r="J36" s="515"/>
      <c r="K36" s="515" t="s">
        <v>27</v>
      </c>
      <c r="L36" s="515"/>
      <c r="M36" s="515" t="s">
        <v>28</v>
      </c>
      <c r="N36" s="515"/>
      <c r="O36" s="515" t="s">
        <v>29</v>
      </c>
      <c r="P36" s="515"/>
      <c r="Q36" s="513" t="s">
        <v>30</v>
      </c>
      <c r="R36" s="515" t="s">
        <v>31</v>
      </c>
      <c r="S36" s="515"/>
      <c r="T36" s="515" t="s">
        <v>32</v>
      </c>
      <c r="U36" s="515"/>
      <c r="V36" s="515" t="s">
        <v>33</v>
      </c>
      <c r="W36" s="515"/>
      <c r="X36" s="515" t="s">
        <v>34</v>
      </c>
      <c r="Y36" s="517"/>
      <c r="Z36" s="512" t="s">
        <v>35</v>
      </c>
      <c r="AA36" s="494"/>
      <c r="AB36" s="495"/>
      <c r="AC36" s="496"/>
    </row>
    <row r="37" spans="1:39" hidden="1" x14ac:dyDescent="0.3">
      <c r="C37" s="246" t="s">
        <v>38</v>
      </c>
      <c r="D37" s="246" t="s">
        <v>39</v>
      </c>
      <c r="E37" s="248"/>
      <c r="F37" s="248"/>
      <c r="G37" s="250"/>
      <c r="H37" s="250"/>
      <c r="I37" s="496" t="s">
        <v>40</v>
      </c>
      <c r="J37" s="510"/>
      <c r="K37" s="510" t="s">
        <v>40</v>
      </c>
      <c r="L37" s="510"/>
      <c r="M37" s="510" t="s">
        <v>40</v>
      </c>
      <c r="N37" s="510"/>
      <c r="O37" s="510" t="s">
        <v>40</v>
      </c>
      <c r="P37" s="510"/>
      <c r="Q37" s="516"/>
      <c r="R37" s="510" t="s">
        <v>40</v>
      </c>
      <c r="S37" s="510"/>
      <c r="T37" s="510" t="s">
        <v>40</v>
      </c>
      <c r="U37" s="510"/>
      <c r="V37" s="510" t="s">
        <v>40</v>
      </c>
      <c r="W37" s="510"/>
      <c r="X37" s="510" t="s">
        <v>40</v>
      </c>
      <c r="Y37" s="494"/>
      <c r="Z37" s="513"/>
      <c r="AA37" s="248"/>
      <c r="AB37" s="248"/>
      <c r="AC37" s="276"/>
    </row>
    <row r="38" spans="1:39" ht="15.95" hidden="1" customHeight="1" x14ac:dyDescent="0.3">
      <c r="A38" s="251"/>
      <c r="B38" s="251"/>
      <c r="C38" s="246">
        <f t="shared" ref="C38:D53" si="23">AB38</f>
        <v>0</v>
      </c>
      <c r="D38" s="246">
        <f t="shared" si="23"/>
        <v>0</v>
      </c>
      <c r="E38" s="277">
        <v>17</v>
      </c>
      <c r="F38" s="278"/>
      <c r="G38" s="279" t="s">
        <v>46</v>
      </c>
      <c r="H38" s="279" t="s">
        <v>46</v>
      </c>
      <c r="I38" s="503">
        <v>0</v>
      </c>
      <c r="J38" s="504"/>
      <c r="K38" s="503">
        <v>0</v>
      </c>
      <c r="L38" s="504"/>
      <c r="M38" s="503">
        <v>0</v>
      </c>
      <c r="N38" s="504"/>
      <c r="O38" s="494">
        <f t="shared" ref="O38:O53" si="24">IF(AND(I38="NT",K38="NT",M38="NT"),0,LARGE(I38:N38,1))</f>
        <v>0</v>
      </c>
      <c r="P38" s="496"/>
      <c r="Q38" s="248" t="str">
        <f>J84</f>
        <v/>
      </c>
      <c r="R38" s="503">
        <v>0</v>
      </c>
      <c r="S38" s="504"/>
      <c r="T38" s="503">
        <v>0</v>
      </c>
      <c r="U38" s="504"/>
      <c r="V38" s="503">
        <v>0</v>
      </c>
      <c r="W38" s="504"/>
      <c r="X38" s="494">
        <f>IF(AND(R38="NT",T38="NT",V38="NT"),O38,IF(O38&gt;LARGE(R38:W38,1),O38,LARGE(R38:W38,1)))</f>
        <v>0</v>
      </c>
      <c r="Y38" s="496"/>
      <c r="Z38" s="248" t="str">
        <f>L84</f>
        <v/>
      </c>
      <c r="AA38" s="248"/>
      <c r="AB38" s="248"/>
      <c r="AC38" s="276"/>
      <c r="AD38" s="258"/>
    </row>
    <row r="39" spans="1:39" ht="15.95" hidden="1" customHeight="1" x14ac:dyDescent="0.3">
      <c r="A39" s="251"/>
      <c r="B39" s="251"/>
      <c r="C39" s="246">
        <f t="shared" si="23"/>
        <v>0</v>
      </c>
      <c r="D39" s="246">
        <f t="shared" si="23"/>
        <v>0</v>
      </c>
      <c r="E39" s="248">
        <v>18</v>
      </c>
      <c r="F39" s="278"/>
      <c r="G39" s="279" t="s">
        <v>46</v>
      </c>
      <c r="H39" s="279" t="s">
        <v>46</v>
      </c>
      <c r="I39" s="503">
        <v>0</v>
      </c>
      <c r="J39" s="504"/>
      <c r="K39" s="503">
        <v>0</v>
      </c>
      <c r="L39" s="504"/>
      <c r="M39" s="503">
        <v>0</v>
      </c>
      <c r="N39" s="504"/>
      <c r="O39" s="494">
        <f t="shared" si="24"/>
        <v>0</v>
      </c>
      <c r="P39" s="496"/>
      <c r="Q39" s="248" t="str">
        <f t="shared" ref="Q39:Q53" si="25">J85</f>
        <v/>
      </c>
      <c r="R39" s="503">
        <v>0</v>
      </c>
      <c r="S39" s="504"/>
      <c r="T39" s="503">
        <v>0</v>
      </c>
      <c r="U39" s="504"/>
      <c r="V39" s="503">
        <v>0</v>
      </c>
      <c r="W39" s="504"/>
      <c r="X39" s="494">
        <f t="shared" ref="X39:X53" si="26">IF(AND(R39="NT",T39="NT",V39="NT"),O39,IF(O39&gt;LARGE(R39:W39,1),O39,LARGE(R39:W39,1)))</f>
        <v>0</v>
      </c>
      <c r="Y39" s="496"/>
      <c r="Z39" s="248" t="str">
        <f t="shared" ref="Z39:Z53" si="27">L85</f>
        <v/>
      </c>
      <c r="AA39" s="248"/>
      <c r="AB39" s="248"/>
      <c r="AC39" s="276"/>
      <c r="AD39" s="259"/>
    </row>
    <row r="40" spans="1:39" ht="15.95" hidden="1" customHeight="1" x14ac:dyDescent="0.3">
      <c r="A40" s="251"/>
      <c r="B40" s="251"/>
      <c r="C40" s="246">
        <f t="shared" si="23"/>
        <v>0</v>
      </c>
      <c r="D40" s="246">
        <f t="shared" si="23"/>
        <v>0</v>
      </c>
      <c r="E40" s="277">
        <v>19</v>
      </c>
      <c r="F40" s="278"/>
      <c r="G40" s="279" t="s">
        <v>46</v>
      </c>
      <c r="H40" s="279" t="s">
        <v>46</v>
      </c>
      <c r="I40" s="503">
        <v>0</v>
      </c>
      <c r="J40" s="504"/>
      <c r="K40" s="503">
        <v>0</v>
      </c>
      <c r="L40" s="504"/>
      <c r="M40" s="503">
        <v>0</v>
      </c>
      <c r="N40" s="504"/>
      <c r="O40" s="494">
        <f t="shared" si="24"/>
        <v>0</v>
      </c>
      <c r="P40" s="496"/>
      <c r="Q40" s="248" t="str">
        <f t="shared" si="25"/>
        <v/>
      </c>
      <c r="R40" s="503">
        <v>0</v>
      </c>
      <c r="S40" s="504"/>
      <c r="T40" s="503">
        <v>0</v>
      </c>
      <c r="U40" s="504"/>
      <c r="V40" s="503">
        <v>0</v>
      </c>
      <c r="W40" s="504"/>
      <c r="X40" s="494">
        <f t="shared" si="26"/>
        <v>0</v>
      </c>
      <c r="Y40" s="496"/>
      <c r="Z40" s="248" t="str">
        <f t="shared" si="27"/>
        <v/>
      </c>
      <c r="AA40" s="248"/>
      <c r="AB40" s="248"/>
      <c r="AC40" s="276"/>
    </row>
    <row r="41" spans="1:39" ht="15.95" hidden="1" customHeight="1" x14ac:dyDescent="0.3">
      <c r="A41" s="251"/>
      <c r="B41" s="251"/>
      <c r="C41" s="246">
        <f t="shared" si="23"/>
        <v>0</v>
      </c>
      <c r="D41" s="246">
        <f t="shared" si="23"/>
        <v>0</v>
      </c>
      <c r="E41" s="248">
        <v>20</v>
      </c>
      <c r="F41" s="278"/>
      <c r="G41" s="279" t="s">
        <v>46</v>
      </c>
      <c r="H41" s="279" t="s">
        <v>46</v>
      </c>
      <c r="I41" s="503">
        <v>0</v>
      </c>
      <c r="J41" s="504"/>
      <c r="K41" s="503">
        <v>0</v>
      </c>
      <c r="L41" s="504"/>
      <c r="M41" s="503">
        <v>0</v>
      </c>
      <c r="N41" s="504"/>
      <c r="O41" s="494">
        <f t="shared" si="24"/>
        <v>0</v>
      </c>
      <c r="P41" s="496"/>
      <c r="Q41" s="248" t="str">
        <f t="shared" si="25"/>
        <v/>
      </c>
      <c r="R41" s="503">
        <v>0</v>
      </c>
      <c r="S41" s="504"/>
      <c r="T41" s="503">
        <v>0</v>
      </c>
      <c r="U41" s="504"/>
      <c r="V41" s="503">
        <v>0</v>
      </c>
      <c r="W41" s="504"/>
      <c r="X41" s="494">
        <f t="shared" si="26"/>
        <v>0</v>
      </c>
      <c r="Y41" s="496"/>
      <c r="Z41" s="248" t="str">
        <f t="shared" si="27"/>
        <v/>
      </c>
      <c r="AA41" s="248"/>
      <c r="AB41" s="248"/>
      <c r="AC41" s="276"/>
    </row>
    <row r="42" spans="1:39" ht="15.95" hidden="1" customHeight="1" x14ac:dyDescent="0.3">
      <c r="A42" s="251"/>
      <c r="B42" s="251"/>
      <c r="C42" s="246">
        <f t="shared" si="23"/>
        <v>0</v>
      </c>
      <c r="D42" s="246">
        <f t="shared" si="23"/>
        <v>0</v>
      </c>
      <c r="E42" s="277">
        <v>21</v>
      </c>
      <c r="F42" s="278"/>
      <c r="G42" s="279" t="s">
        <v>46</v>
      </c>
      <c r="H42" s="279" t="s">
        <v>46</v>
      </c>
      <c r="I42" s="503">
        <v>0</v>
      </c>
      <c r="J42" s="504"/>
      <c r="K42" s="503">
        <v>0</v>
      </c>
      <c r="L42" s="504"/>
      <c r="M42" s="503">
        <v>0</v>
      </c>
      <c r="N42" s="504"/>
      <c r="O42" s="494">
        <f t="shared" si="24"/>
        <v>0</v>
      </c>
      <c r="P42" s="496"/>
      <c r="Q42" s="248" t="str">
        <f t="shared" si="25"/>
        <v/>
      </c>
      <c r="R42" s="503">
        <v>0</v>
      </c>
      <c r="S42" s="504"/>
      <c r="T42" s="503">
        <v>0</v>
      </c>
      <c r="U42" s="504"/>
      <c r="V42" s="503">
        <v>0</v>
      </c>
      <c r="W42" s="504"/>
      <c r="X42" s="494">
        <f t="shared" si="26"/>
        <v>0</v>
      </c>
      <c r="Y42" s="496"/>
      <c r="Z42" s="248" t="str">
        <f t="shared" si="27"/>
        <v/>
      </c>
      <c r="AA42" s="248"/>
      <c r="AB42" s="248"/>
      <c r="AC42" s="276"/>
    </row>
    <row r="43" spans="1:39" ht="15.95" hidden="1" customHeight="1" x14ac:dyDescent="0.3">
      <c r="A43" s="251"/>
      <c r="B43" s="251"/>
      <c r="C43" s="246">
        <f t="shared" si="23"/>
        <v>0</v>
      </c>
      <c r="D43" s="246">
        <f t="shared" si="23"/>
        <v>0</v>
      </c>
      <c r="E43" s="248">
        <v>22</v>
      </c>
      <c r="F43" s="278"/>
      <c r="G43" s="279" t="s">
        <v>46</v>
      </c>
      <c r="H43" s="279" t="s">
        <v>46</v>
      </c>
      <c r="I43" s="503">
        <v>0</v>
      </c>
      <c r="J43" s="504"/>
      <c r="K43" s="503">
        <v>0</v>
      </c>
      <c r="L43" s="504"/>
      <c r="M43" s="503">
        <v>0</v>
      </c>
      <c r="N43" s="504"/>
      <c r="O43" s="494">
        <f t="shared" si="24"/>
        <v>0</v>
      </c>
      <c r="P43" s="496"/>
      <c r="Q43" s="248" t="str">
        <f t="shared" si="25"/>
        <v/>
      </c>
      <c r="R43" s="503">
        <v>0</v>
      </c>
      <c r="S43" s="504"/>
      <c r="T43" s="503">
        <v>0</v>
      </c>
      <c r="U43" s="504"/>
      <c r="V43" s="503">
        <v>0</v>
      </c>
      <c r="W43" s="504"/>
      <c r="X43" s="494">
        <f t="shared" si="26"/>
        <v>0</v>
      </c>
      <c r="Y43" s="496"/>
      <c r="Z43" s="248" t="str">
        <f t="shared" si="27"/>
        <v/>
      </c>
      <c r="AA43" s="248"/>
      <c r="AB43" s="248"/>
      <c r="AC43" s="276"/>
    </row>
    <row r="44" spans="1:39" ht="15.95" hidden="1" customHeight="1" x14ac:dyDescent="0.3">
      <c r="A44" s="251"/>
      <c r="B44" s="251"/>
      <c r="C44" s="246">
        <f t="shared" si="23"/>
        <v>0</v>
      </c>
      <c r="D44" s="246">
        <f t="shared" si="23"/>
        <v>0</v>
      </c>
      <c r="E44" s="277">
        <v>23</v>
      </c>
      <c r="F44" s="278"/>
      <c r="G44" s="279" t="s">
        <v>46</v>
      </c>
      <c r="H44" s="279" t="s">
        <v>46</v>
      </c>
      <c r="I44" s="503">
        <v>0</v>
      </c>
      <c r="J44" s="504"/>
      <c r="K44" s="503">
        <v>0</v>
      </c>
      <c r="L44" s="504"/>
      <c r="M44" s="503">
        <v>0</v>
      </c>
      <c r="N44" s="504"/>
      <c r="O44" s="494">
        <f t="shared" si="24"/>
        <v>0</v>
      </c>
      <c r="P44" s="496"/>
      <c r="Q44" s="248" t="str">
        <f t="shared" si="25"/>
        <v/>
      </c>
      <c r="R44" s="503">
        <v>0</v>
      </c>
      <c r="S44" s="504"/>
      <c r="T44" s="503">
        <v>0</v>
      </c>
      <c r="U44" s="504"/>
      <c r="V44" s="503">
        <v>0</v>
      </c>
      <c r="W44" s="504"/>
      <c r="X44" s="494">
        <f t="shared" si="26"/>
        <v>0</v>
      </c>
      <c r="Y44" s="496"/>
      <c r="Z44" s="248" t="str">
        <f t="shared" si="27"/>
        <v/>
      </c>
      <c r="AA44" s="248"/>
      <c r="AB44" s="248"/>
      <c r="AC44" s="276"/>
    </row>
    <row r="45" spans="1:39" ht="15.95" hidden="1" customHeight="1" x14ac:dyDescent="0.3">
      <c r="A45" s="251"/>
      <c r="B45" s="251"/>
      <c r="C45" s="246" t="str">
        <f t="shared" si="23"/>
        <v/>
      </c>
      <c r="D45" s="246" t="str">
        <f t="shared" si="23"/>
        <v/>
      </c>
      <c r="E45" s="248">
        <v>24</v>
      </c>
      <c r="F45" s="278" t="s">
        <v>46</v>
      </c>
      <c r="G45" s="279" t="s">
        <v>46</v>
      </c>
      <c r="H45" s="279" t="s">
        <v>46</v>
      </c>
      <c r="I45" s="503">
        <v>0</v>
      </c>
      <c r="J45" s="504"/>
      <c r="K45" s="503">
        <v>0</v>
      </c>
      <c r="L45" s="504"/>
      <c r="M45" s="503">
        <v>0</v>
      </c>
      <c r="N45" s="504"/>
      <c r="O45" s="494">
        <f t="shared" si="24"/>
        <v>0</v>
      </c>
      <c r="P45" s="496"/>
      <c r="Q45" s="248" t="str">
        <f t="shared" si="25"/>
        <v/>
      </c>
      <c r="R45" s="503">
        <v>0</v>
      </c>
      <c r="S45" s="504"/>
      <c r="T45" s="503">
        <v>0</v>
      </c>
      <c r="U45" s="504"/>
      <c r="V45" s="503">
        <v>0</v>
      </c>
      <c r="W45" s="504"/>
      <c r="X45" s="494">
        <f t="shared" si="26"/>
        <v>0</v>
      </c>
      <c r="Y45" s="496"/>
      <c r="Z45" s="248" t="str">
        <f t="shared" si="27"/>
        <v/>
      </c>
      <c r="AA45" s="248" t="str">
        <f>IF(OR(Z45=0,Z45=""),"",IF(VLOOKUP(F45*11,$F$14:$Z$21,21,FALSE)=0,"A",IF(Z45&gt;(VLOOKUP(F45*11,$F$14:$Z$21,21,FALSE)),"B","A")))</f>
        <v/>
      </c>
      <c r="AB45" s="248" t="str">
        <f t="shared" ref="AB45:AB53" si="28">IF(OR(Z45=0,Z45="",AA45="B"),"",RANK(AE45,$AE$6:$AE$21,1))</f>
        <v/>
      </c>
      <c r="AC45" s="276" t="str">
        <f>IF(OR(Z45=0,Z45="",AA45="A"),"",RANK(#REF!,#REF!,1))</f>
        <v/>
      </c>
    </row>
    <row r="46" spans="1:39" ht="15.95" hidden="1" customHeight="1" x14ac:dyDescent="0.3">
      <c r="A46" s="251"/>
      <c r="B46" s="251"/>
      <c r="C46" s="246" t="str">
        <f t="shared" si="23"/>
        <v/>
      </c>
      <c r="D46" s="246" t="str">
        <f t="shared" si="23"/>
        <v/>
      </c>
      <c r="E46" s="277">
        <v>25</v>
      </c>
      <c r="F46" s="278" t="s">
        <v>46</v>
      </c>
      <c r="G46" s="279" t="s">
        <v>46</v>
      </c>
      <c r="H46" s="279" t="s">
        <v>46</v>
      </c>
      <c r="I46" s="503">
        <v>0</v>
      </c>
      <c r="J46" s="504"/>
      <c r="K46" s="503">
        <v>0</v>
      </c>
      <c r="L46" s="504"/>
      <c r="M46" s="503">
        <v>0</v>
      </c>
      <c r="N46" s="504"/>
      <c r="O46" s="494">
        <f t="shared" si="24"/>
        <v>0</v>
      </c>
      <c r="P46" s="496"/>
      <c r="Q46" s="248" t="str">
        <f t="shared" si="25"/>
        <v/>
      </c>
      <c r="R46" s="503">
        <v>0</v>
      </c>
      <c r="S46" s="504"/>
      <c r="T46" s="503">
        <v>0</v>
      </c>
      <c r="U46" s="504"/>
      <c r="V46" s="503">
        <v>0</v>
      </c>
      <c r="W46" s="504"/>
      <c r="X46" s="494">
        <f t="shared" si="26"/>
        <v>0</v>
      </c>
      <c r="Y46" s="496"/>
      <c r="Z46" s="248" t="str">
        <f t="shared" si="27"/>
        <v/>
      </c>
      <c r="AA46" s="248" t="str">
        <f t="shared" ref="AA46:AA53" si="29">IF(OR(Z46=0,Z46=""),"",IF(VLOOKUP(F46/11,$F$6:$Z$13,21,FALSE)=0,"A",IF(Z46&gt;VLOOKUP(F46/11,$F$6:$Z$13,21,FALSE),"B","A")))</f>
        <v/>
      </c>
      <c r="AB46" s="248" t="str">
        <f t="shared" si="28"/>
        <v/>
      </c>
      <c r="AC46" s="276" t="str">
        <f>IF(OR(Z46=0,Z46="",AA46="A"),"",RANK(#REF!,#REF!,1))</f>
        <v/>
      </c>
    </row>
    <row r="47" spans="1:39" ht="15.95" hidden="1" customHeight="1" x14ac:dyDescent="0.3">
      <c r="A47" s="251"/>
      <c r="B47" s="251"/>
      <c r="C47" s="246" t="str">
        <f t="shared" si="23"/>
        <v/>
      </c>
      <c r="D47" s="246" t="str">
        <f t="shared" si="23"/>
        <v/>
      </c>
      <c r="E47" s="248">
        <v>26</v>
      </c>
      <c r="F47" s="278" t="s">
        <v>46</v>
      </c>
      <c r="G47" s="279" t="s">
        <v>46</v>
      </c>
      <c r="H47" s="279" t="s">
        <v>46</v>
      </c>
      <c r="I47" s="503">
        <v>0</v>
      </c>
      <c r="J47" s="504"/>
      <c r="K47" s="503">
        <v>0</v>
      </c>
      <c r="L47" s="504"/>
      <c r="M47" s="503">
        <v>0</v>
      </c>
      <c r="N47" s="504"/>
      <c r="O47" s="494">
        <f t="shared" si="24"/>
        <v>0</v>
      </c>
      <c r="P47" s="496"/>
      <c r="Q47" s="248" t="str">
        <f t="shared" si="25"/>
        <v/>
      </c>
      <c r="R47" s="503">
        <v>0</v>
      </c>
      <c r="S47" s="504"/>
      <c r="T47" s="503">
        <v>0</v>
      </c>
      <c r="U47" s="504"/>
      <c r="V47" s="503">
        <v>0</v>
      </c>
      <c r="W47" s="504"/>
      <c r="X47" s="494">
        <f t="shared" si="26"/>
        <v>0</v>
      </c>
      <c r="Y47" s="496"/>
      <c r="Z47" s="248" t="str">
        <f t="shared" si="27"/>
        <v/>
      </c>
      <c r="AA47" s="248" t="str">
        <f t="shared" si="29"/>
        <v/>
      </c>
      <c r="AB47" s="248" t="str">
        <f t="shared" si="28"/>
        <v/>
      </c>
      <c r="AC47" s="276" t="str">
        <f>IF(OR(Z47=0,Z47="",AA47="A"),"",RANK(#REF!,#REF!,1))</f>
        <v/>
      </c>
    </row>
    <row r="48" spans="1:39" ht="15.95" hidden="1" customHeight="1" x14ac:dyDescent="0.3">
      <c r="A48" s="251"/>
      <c r="B48" s="251"/>
      <c r="C48" s="246" t="str">
        <f t="shared" si="23"/>
        <v/>
      </c>
      <c r="D48" s="246" t="str">
        <f t="shared" si="23"/>
        <v/>
      </c>
      <c r="E48" s="277">
        <v>27</v>
      </c>
      <c r="F48" s="278" t="s">
        <v>46</v>
      </c>
      <c r="G48" s="279" t="s">
        <v>46</v>
      </c>
      <c r="H48" s="279" t="s">
        <v>46</v>
      </c>
      <c r="I48" s="503">
        <v>0</v>
      </c>
      <c r="J48" s="504"/>
      <c r="K48" s="503">
        <v>0</v>
      </c>
      <c r="L48" s="504"/>
      <c r="M48" s="503">
        <v>0</v>
      </c>
      <c r="N48" s="504"/>
      <c r="O48" s="494">
        <f t="shared" si="24"/>
        <v>0</v>
      </c>
      <c r="P48" s="496"/>
      <c r="Q48" s="248" t="str">
        <f t="shared" si="25"/>
        <v/>
      </c>
      <c r="R48" s="503">
        <v>0</v>
      </c>
      <c r="S48" s="504"/>
      <c r="T48" s="503">
        <v>0</v>
      </c>
      <c r="U48" s="504"/>
      <c r="V48" s="503">
        <v>0</v>
      </c>
      <c r="W48" s="504"/>
      <c r="X48" s="494">
        <f t="shared" si="26"/>
        <v>0</v>
      </c>
      <c r="Y48" s="496"/>
      <c r="Z48" s="248" t="str">
        <f t="shared" si="27"/>
        <v/>
      </c>
      <c r="AA48" s="248" t="str">
        <f t="shared" si="29"/>
        <v/>
      </c>
      <c r="AB48" s="248" t="str">
        <f t="shared" si="28"/>
        <v/>
      </c>
      <c r="AC48" s="276" t="str">
        <f>IF(OR(Z48=0,Z48="",AA48="A"),"",RANK(#REF!,#REF!,1))</f>
        <v/>
      </c>
    </row>
    <row r="49" spans="1:30" ht="15.95" hidden="1" customHeight="1" x14ac:dyDescent="0.3">
      <c r="A49" s="251"/>
      <c r="B49" s="251"/>
      <c r="C49" s="246" t="str">
        <f t="shared" si="23"/>
        <v/>
      </c>
      <c r="D49" s="246" t="str">
        <f t="shared" si="23"/>
        <v/>
      </c>
      <c r="E49" s="248">
        <v>28</v>
      </c>
      <c r="F49" s="278" t="s">
        <v>46</v>
      </c>
      <c r="G49" s="279" t="s">
        <v>46</v>
      </c>
      <c r="H49" s="279" t="s">
        <v>46</v>
      </c>
      <c r="I49" s="503">
        <v>0</v>
      </c>
      <c r="J49" s="504"/>
      <c r="K49" s="503">
        <v>0</v>
      </c>
      <c r="L49" s="504"/>
      <c r="M49" s="503">
        <v>0</v>
      </c>
      <c r="N49" s="504"/>
      <c r="O49" s="494">
        <f t="shared" si="24"/>
        <v>0</v>
      </c>
      <c r="P49" s="496"/>
      <c r="Q49" s="248" t="str">
        <f t="shared" si="25"/>
        <v/>
      </c>
      <c r="R49" s="503">
        <v>0</v>
      </c>
      <c r="S49" s="504"/>
      <c r="T49" s="503">
        <v>0</v>
      </c>
      <c r="U49" s="504"/>
      <c r="V49" s="503">
        <v>0</v>
      </c>
      <c r="W49" s="504"/>
      <c r="X49" s="494">
        <f t="shared" si="26"/>
        <v>0</v>
      </c>
      <c r="Y49" s="496"/>
      <c r="Z49" s="248" t="str">
        <f t="shared" si="27"/>
        <v/>
      </c>
      <c r="AA49" s="248" t="str">
        <f t="shared" si="29"/>
        <v/>
      </c>
      <c r="AB49" s="248" t="str">
        <f t="shared" si="28"/>
        <v/>
      </c>
      <c r="AC49" s="276" t="str">
        <f>IF(OR(Z49=0,Z49="",AA49="A"),"",RANK(#REF!,#REF!,1))</f>
        <v/>
      </c>
    </row>
    <row r="50" spans="1:30" ht="15.95" hidden="1" customHeight="1" x14ac:dyDescent="0.3">
      <c r="A50" s="251"/>
      <c r="B50" s="251"/>
      <c r="C50" s="246" t="str">
        <f t="shared" si="23"/>
        <v/>
      </c>
      <c r="D50" s="246" t="str">
        <f t="shared" si="23"/>
        <v/>
      </c>
      <c r="E50" s="277">
        <v>29</v>
      </c>
      <c r="F50" s="278" t="s">
        <v>46</v>
      </c>
      <c r="G50" s="279" t="s">
        <v>46</v>
      </c>
      <c r="H50" s="279" t="s">
        <v>46</v>
      </c>
      <c r="I50" s="503">
        <v>0</v>
      </c>
      <c r="J50" s="504"/>
      <c r="K50" s="503">
        <v>0</v>
      </c>
      <c r="L50" s="504"/>
      <c r="M50" s="503">
        <v>0</v>
      </c>
      <c r="N50" s="504"/>
      <c r="O50" s="494">
        <f t="shared" si="24"/>
        <v>0</v>
      </c>
      <c r="P50" s="496"/>
      <c r="Q50" s="248" t="str">
        <f t="shared" si="25"/>
        <v/>
      </c>
      <c r="R50" s="503">
        <v>0</v>
      </c>
      <c r="S50" s="504"/>
      <c r="T50" s="503">
        <v>0</v>
      </c>
      <c r="U50" s="504"/>
      <c r="V50" s="503">
        <v>0</v>
      </c>
      <c r="W50" s="504"/>
      <c r="X50" s="494">
        <f t="shared" si="26"/>
        <v>0</v>
      </c>
      <c r="Y50" s="496"/>
      <c r="Z50" s="248" t="str">
        <f t="shared" si="27"/>
        <v/>
      </c>
      <c r="AA50" s="248" t="str">
        <f t="shared" si="29"/>
        <v/>
      </c>
      <c r="AB50" s="248" t="str">
        <f t="shared" si="28"/>
        <v/>
      </c>
      <c r="AC50" s="276" t="str">
        <f>IF(OR(Z50=0,Z50="",AA50="A"),"",RANK(#REF!,#REF!,1))</f>
        <v/>
      </c>
    </row>
    <row r="51" spans="1:30" ht="15.95" hidden="1" customHeight="1" x14ac:dyDescent="0.3">
      <c r="A51" s="251"/>
      <c r="B51" s="251"/>
      <c r="C51" s="246" t="str">
        <f t="shared" si="23"/>
        <v/>
      </c>
      <c r="D51" s="246" t="str">
        <f t="shared" si="23"/>
        <v/>
      </c>
      <c r="E51" s="248">
        <v>30</v>
      </c>
      <c r="F51" s="278" t="s">
        <v>46</v>
      </c>
      <c r="G51" s="279" t="s">
        <v>46</v>
      </c>
      <c r="H51" s="279" t="s">
        <v>46</v>
      </c>
      <c r="I51" s="503">
        <v>0</v>
      </c>
      <c r="J51" s="504"/>
      <c r="K51" s="503">
        <v>0</v>
      </c>
      <c r="L51" s="504"/>
      <c r="M51" s="503">
        <v>0</v>
      </c>
      <c r="N51" s="504"/>
      <c r="O51" s="494">
        <f t="shared" si="24"/>
        <v>0</v>
      </c>
      <c r="P51" s="496"/>
      <c r="Q51" s="248" t="str">
        <f t="shared" si="25"/>
        <v/>
      </c>
      <c r="R51" s="503">
        <v>0</v>
      </c>
      <c r="S51" s="504"/>
      <c r="T51" s="503">
        <v>0</v>
      </c>
      <c r="U51" s="504"/>
      <c r="V51" s="503">
        <v>0</v>
      </c>
      <c r="W51" s="504"/>
      <c r="X51" s="494">
        <f t="shared" si="26"/>
        <v>0</v>
      </c>
      <c r="Y51" s="496"/>
      <c r="Z51" s="248" t="str">
        <f t="shared" si="27"/>
        <v/>
      </c>
      <c r="AA51" s="248" t="str">
        <f t="shared" si="29"/>
        <v/>
      </c>
      <c r="AB51" s="248" t="str">
        <f t="shared" si="28"/>
        <v/>
      </c>
      <c r="AC51" s="276" t="str">
        <f>IF(OR(Z51=0,Z51="",AA51="A"),"",RANK(#REF!,#REF!,1))</f>
        <v/>
      </c>
    </row>
    <row r="52" spans="1:30" ht="15.95" hidden="1" customHeight="1" x14ac:dyDescent="0.3">
      <c r="A52" s="251"/>
      <c r="B52" s="251"/>
      <c r="C52" s="246" t="str">
        <f t="shared" si="23"/>
        <v/>
      </c>
      <c r="D52" s="246" t="str">
        <f t="shared" si="23"/>
        <v/>
      </c>
      <c r="E52" s="277">
        <v>31</v>
      </c>
      <c r="F52" s="278" t="s">
        <v>46</v>
      </c>
      <c r="G52" s="279" t="s">
        <v>46</v>
      </c>
      <c r="H52" s="279" t="s">
        <v>46</v>
      </c>
      <c r="I52" s="503">
        <v>0</v>
      </c>
      <c r="J52" s="504"/>
      <c r="K52" s="503">
        <v>0</v>
      </c>
      <c r="L52" s="504"/>
      <c r="M52" s="503">
        <v>0</v>
      </c>
      <c r="N52" s="504"/>
      <c r="O52" s="494">
        <f t="shared" si="24"/>
        <v>0</v>
      </c>
      <c r="P52" s="496"/>
      <c r="Q52" s="248" t="str">
        <f t="shared" si="25"/>
        <v/>
      </c>
      <c r="R52" s="503">
        <v>0</v>
      </c>
      <c r="S52" s="504"/>
      <c r="T52" s="503">
        <v>0</v>
      </c>
      <c r="U52" s="504"/>
      <c r="V52" s="503">
        <v>0</v>
      </c>
      <c r="W52" s="504"/>
      <c r="X52" s="494">
        <f t="shared" si="26"/>
        <v>0</v>
      </c>
      <c r="Y52" s="496"/>
      <c r="Z52" s="248" t="str">
        <f t="shared" si="27"/>
        <v/>
      </c>
      <c r="AA52" s="248" t="str">
        <f t="shared" si="29"/>
        <v/>
      </c>
      <c r="AB52" s="248" t="str">
        <f t="shared" si="28"/>
        <v/>
      </c>
      <c r="AC52" s="276" t="str">
        <f>IF(OR(Z52=0,Z52="",AA52="A"),"",RANK(#REF!,#REF!,1))</f>
        <v/>
      </c>
    </row>
    <row r="53" spans="1:30" ht="15.95" hidden="1" customHeight="1" x14ac:dyDescent="0.3">
      <c r="A53" s="251"/>
      <c r="B53" s="251"/>
      <c r="C53" s="246" t="str">
        <f t="shared" si="23"/>
        <v/>
      </c>
      <c r="D53" s="246" t="str">
        <f t="shared" si="23"/>
        <v/>
      </c>
      <c r="E53" s="248">
        <v>32</v>
      </c>
      <c r="F53" s="278" t="s">
        <v>46</v>
      </c>
      <c r="G53" s="279" t="s">
        <v>46</v>
      </c>
      <c r="H53" s="279" t="s">
        <v>46</v>
      </c>
      <c r="I53" s="503">
        <v>0</v>
      </c>
      <c r="J53" s="504"/>
      <c r="K53" s="503">
        <v>0</v>
      </c>
      <c r="L53" s="504"/>
      <c r="M53" s="503">
        <v>0</v>
      </c>
      <c r="N53" s="504"/>
      <c r="O53" s="494">
        <f t="shared" si="24"/>
        <v>0</v>
      </c>
      <c r="P53" s="496"/>
      <c r="Q53" s="248" t="str">
        <f t="shared" si="25"/>
        <v/>
      </c>
      <c r="R53" s="503">
        <v>0</v>
      </c>
      <c r="S53" s="504"/>
      <c r="T53" s="503">
        <v>0</v>
      </c>
      <c r="U53" s="504"/>
      <c r="V53" s="503">
        <v>0</v>
      </c>
      <c r="W53" s="504"/>
      <c r="X53" s="494">
        <f t="shared" si="26"/>
        <v>0</v>
      </c>
      <c r="Y53" s="496"/>
      <c r="Z53" s="248" t="str">
        <f t="shared" si="27"/>
        <v/>
      </c>
      <c r="AA53" s="248" t="str">
        <f t="shared" si="29"/>
        <v/>
      </c>
      <c r="AB53" s="248" t="str">
        <f t="shared" si="28"/>
        <v/>
      </c>
      <c r="AC53" s="276" t="str">
        <f>IF(OR(Z53=0,Z53="",AA53="A"),"",RANK(#REF!,#REF!,1))</f>
        <v/>
      </c>
    </row>
    <row r="54" spans="1:30" hidden="1" x14ac:dyDescent="0.3">
      <c r="E54" s="262"/>
      <c r="G54" s="263"/>
      <c r="H54" s="263"/>
      <c r="AD54" s="265"/>
    </row>
    <row r="55" spans="1:30" hidden="1" x14ac:dyDescent="0.3">
      <c r="E55" s="505" t="s">
        <v>41</v>
      </c>
      <c r="F55" s="506"/>
      <c r="G55" s="506"/>
      <c r="H55" s="506"/>
      <c r="I55" s="506"/>
      <c r="J55" s="506"/>
      <c r="K55" s="507" t="s">
        <v>41</v>
      </c>
      <c r="L55" s="508"/>
      <c r="M55" s="508"/>
      <c r="N55" s="508"/>
      <c r="O55" s="508"/>
      <c r="P55" s="508"/>
      <c r="Q55" s="508"/>
      <c r="R55" s="508"/>
      <c r="S55" s="508"/>
      <c r="T55" s="508"/>
      <c r="U55" s="508"/>
      <c r="V55" s="509"/>
      <c r="W55" s="494" t="s">
        <v>42</v>
      </c>
      <c r="X55" s="495"/>
      <c r="Y55" s="495"/>
      <c r="Z55" s="495"/>
      <c r="AA55" s="495"/>
      <c r="AB55" s="495"/>
      <c r="AC55" s="496"/>
    </row>
    <row r="56" spans="1:30" hidden="1" x14ac:dyDescent="0.3">
      <c r="E56" s="248" t="s">
        <v>43</v>
      </c>
      <c r="F56" s="248" t="s">
        <v>44</v>
      </c>
      <c r="G56" s="248" t="s">
        <v>24</v>
      </c>
      <c r="H56" s="248" t="s">
        <v>25</v>
      </c>
      <c r="I56" s="510" t="s">
        <v>45</v>
      </c>
      <c r="J56" s="510"/>
      <c r="K56" s="277" t="s">
        <v>43</v>
      </c>
      <c r="L56" s="280" t="s">
        <v>44</v>
      </c>
      <c r="M56" s="494" t="s">
        <v>24</v>
      </c>
      <c r="N56" s="495"/>
      <c r="O56" s="495"/>
      <c r="P56" s="496"/>
      <c r="Q56" s="503" t="s">
        <v>25</v>
      </c>
      <c r="R56" s="511"/>
      <c r="S56" s="511"/>
      <c r="T56" s="504"/>
      <c r="U56" s="494" t="s">
        <v>45</v>
      </c>
      <c r="V56" s="496"/>
      <c r="W56" s="267"/>
      <c r="X56" s="268"/>
      <c r="Y56" s="268"/>
      <c r="Z56" s="241"/>
      <c r="AA56" s="269"/>
      <c r="AB56" s="269"/>
      <c r="AC56" s="270"/>
    </row>
    <row r="57" spans="1:30" ht="15.95" hidden="1" customHeight="1" x14ac:dyDescent="0.3">
      <c r="C57" s="246">
        <v>17</v>
      </c>
      <c r="D57" s="238">
        <v>25</v>
      </c>
      <c r="E57" s="248">
        <v>17</v>
      </c>
      <c r="F57" s="248" t="str">
        <f>IF(ISERROR(VLOOKUP($C57,$L$68:$N$99,2,FALSE)=TRUE),"",VLOOKUP($C57,$L$68:$N$99,2,FALSE))</f>
        <v/>
      </c>
      <c r="G57" s="279" t="str">
        <f t="shared" ref="G57:G64" si="30">IF(ISERROR(VLOOKUP($F57,males_declared,2,FALSE))=TRUE,"",UPPER(VLOOKUP($F57,males_declared,2,FALSE)))</f>
        <v/>
      </c>
      <c r="H57" s="279" t="str">
        <f t="shared" ref="H57:H64" si="31">IF(ISERROR(VLOOKUP($F57,males_declared,4,FALSE))=TRUE,"",UPPER(VLOOKUP($F57,males_declared,4,FALSE)))</f>
        <v/>
      </c>
      <c r="I57" s="494" t="str">
        <f>IF(ISERROR(VLOOKUP($C57,$L$68:$N$99,3,FALSE)=TRUE),"",VLOOKUP($C57,$L$68:$N$99,3,FALSE))</f>
        <v/>
      </c>
      <c r="J57" s="496"/>
      <c r="K57" s="248">
        <v>25</v>
      </c>
      <c r="L57" s="248" t="str">
        <f>IF(ISERROR(VLOOKUP($D57,$L$68:$N$99,2,FALSE)=TRUE),"",VLOOKUP($D57,$L$68:$N$99,2,FALSE))</f>
        <v/>
      </c>
      <c r="M57" s="497" t="str">
        <f t="shared" ref="M57:M64" si="32">IF(ISERROR(VLOOKUP($L57,males_declared,2,FALSE))=TRUE,"",UPPER(VLOOKUP($L57,males_declared,2,FALSE)))</f>
        <v/>
      </c>
      <c r="N57" s="498"/>
      <c r="O57" s="498"/>
      <c r="P57" s="499"/>
      <c r="Q57" s="500" t="str">
        <f t="shared" ref="Q57:Q64" si="33">IF(ISERROR(VLOOKUP($L57,males_declared,4,FALSE))=TRUE,"",UPPER(VLOOKUP($L57,males_declared,4,FALSE)))</f>
        <v/>
      </c>
      <c r="R57" s="501"/>
      <c r="S57" s="501"/>
      <c r="T57" s="502"/>
      <c r="U57" s="494" t="str">
        <f>IF(ISERROR(VLOOKUP($D57,$L$68:$N$99,3,FALSE)=TRUE),"",VLOOKUP($D57,$L$68:$N$99,3,FALSE))</f>
        <v/>
      </c>
      <c r="V57" s="496"/>
      <c r="W57" s="271"/>
      <c r="X57" s="272"/>
      <c r="Y57" s="272"/>
      <c r="Z57" s="273"/>
      <c r="AA57" s="274"/>
      <c r="AB57" s="274"/>
      <c r="AC57" s="275"/>
    </row>
    <row r="58" spans="1:30" ht="15.95" hidden="1" customHeight="1" x14ac:dyDescent="0.3">
      <c r="C58" s="246">
        <v>18</v>
      </c>
      <c r="D58" s="238">
        <v>26</v>
      </c>
      <c r="E58" s="248">
        <v>18</v>
      </c>
      <c r="F58" s="248" t="str">
        <f t="shared" ref="F58:F64" si="34">IF(ISERROR(VLOOKUP($C58,$L$68:$N$99,2,FALSE)=TRUE),"",VLOOKUP($C58,$L$68:$N$99,2,FALSE))</f>
        <v/>
      </c>
      <c r="G58" s="279" t="str">
        <f t="shared" si="30"/>
        <v/>
      </c>
      <c r="H58" s="279" t="str">
        <f t="shared" si="31"/>
        <v/>
      </c>
      <c r="I58" s="494" t="str">
        <f t="shared" ref="I58:I64" si="35">IF(ISERROR(VLOOKUP($C58,$L$68:$N$99,3,FALSE)=TRUE),"",VLOOKUP($C58,$L$68:$N$99,3,FALSE))</f>
        <v/>
      </c>
      <c r="J58" s="496"/>
      <c r="K58" s="248">
        <v>26</v>
      </c>
      <c r="L58" s="248" t="str">
        <f t="shared" ref="L58:L64" si="36">IF(ISERROR(VLOOKUP($D58,$L$68:$N$99,2,FALSE)=TRUE),"",VLOOKUP($D58,$L$68:$N$99,2,FALSE))</f>
        <v/>
      </c>
      <c r="M58" s="497" t="str">
        <f t="shared" si="32"/>
        <v/>
      </c>
      <c r="N58" s="498"/>
      <c r="O58" s="498"/>
      <c r="P58" s="499"/>
      <c r="Q58" s="500" t="str">
        <f t="shared" si="33"/>
        <v/>
      </c>
      <c r="R58" s="501"/>
      <c r="S58" s="501"/>
      <c r="T58" s="502"/>
      <c r="U58" s="494" t="str">
        <f t="shared" ref="U58:U64" si="37">IF(ISERROR(VLOOKUP($D58,$L$68:$N$99,3,FALSE)=TRUE),"",VLOOKUP($D58,$L$68:$N$99,3,FALSE))</f>
        <v/>
      </c>
      <c r="V58" s="496"/>
      <c r="W58" s="267"/>
      <c r="X58" s="268"/>
      <c r="Y58" s="268"/>
      <c r="Z58" s="241"/>
      <c r="AA58" s="269"/>
      <c r="AB58" s="269"/>
      <c r="AC58" s="270"/>
    </row>
    <row r="59" spans="1:30" ht="15.95" hidden="1" customHeight="1" x14ac:dyDescent="0.3">
      <c r="C59" s="246">
        <v>19</v>
      </c>
      <c r="D59" s="238">
        <v>27</v>
      </c>
      <c r="E59" s="248">
        <v>19</v>
      </c>
      <c r="F59" s="248" t="str">
        <f t="shared" si="34"/>
        <v/>
      </c>
      <c r="G59" s="279" t="str">
        <f t="shared" si="30"/>
        <v/>
      </c>
      <c r="H59" s="279" t="str">
        <f t="shared" si="31"/>
        <v/>
      </c>
      <c r="I59" s="494" t="str">
        <f t="shared" si="35"/>
        <v/>
      </c>
      <c r="J59" s="496"/>
      <c r="K59" s="248">
        <v>27</v>
      </c>
      <c r="L59" s="248" t="str">
        <f t="shared" si="36"/>
        <v/>
      </c>
      <c r="M59" s="497" t="str">
        <f t="shared" si="32"/>
        <v/>
      </c>
      <c r="N59" s="498"/>
      <c r="O59" s="498"/>
      <c r="P59" s="499"/>
      <c r="Q59" s="500" t="str">
        <f t="shared" si="33"/>
        <v/>
      </c>
      <c r="R59" s="501"/>
      <c r="S59" s="501"/>
      <c r="T59" s="502"/>
      <c r="U59" s="494" t="str">
        <f t="shared" si="37"/>
        <v/>
      </c>
      <c r="V59" s="496"/>
      <c r="W59" s="271"/>
      <c r="X59" s="272"/>
      <c r="Y59" s="272"/>
      <c r="Z59" s="273"/>
      <c r="AA59" s="274"/>
      <c r="AB59" s="274"/>
      <c r="AC59" s="275"/>
    </row>
    <row r="60" spans="1:30" ht="15.95" hidden="1" customHeight="1" x14ac:dyDescent="0.3">
      <c r="C60" s="246">
        <v>20</v>
      </c>
      <c r="D60" s="238">
        <v>28</v>
      </c>
      <c r="E60" s="248">
        <v>20</v>
      </c>
      <c r="F60" s="248" t="str">
        <f t="shared" si="34"/>
        <v/>
      </c>
      <c r="G60" s="279" t="str">
        <f t="shared" si="30"/>
        <v/>
      </c>
      <c r="H60" s="279" t="str">
        <f t="shared" si="31"/>
        <v/>
      </c>
      <c r="I60" s="494" t="str">
        <f t="shared" si="35"/>
        <v/>
      </c>
      <c r="J60" s="496"/>
      <c r="K60" s="248">
        <v>28</v>
      </c>
      <c r="L60" s="248" t="str">
        <f t="shared" si="36"/>
        <v/>
      </c>
      <c r="M60" s="497" t="str">
        <f t="shared" si="32"/>
        <v/>
      </c>
      <c r="N60" s="498"/>
      <c r="O60" s="498"/>
      <c r="P60" s="499"/>
      <c r="Q60" s="500" t="str">
        <f t="shared" si="33"/>
        <v/>
      </c>
      <c r="R60" s="501"/>
      <c r="S60" s="501"/>
      <c r="T60" s="502"/>
      <c r="U60" s="494" t="str">
        <f t="shared" si="37"/>
        <v/>
      </c>
      <c r="V60" s="496"/>
      <c r="W60" s="267"/>
      <c r="X60" s="268"/>
      <c r="Y60" s="268"/>
      <c r="Z60" s="241"/>
      <c r="AA60" s="269"/>
      <c r="AB60" s="269"/>
      <c r="AC60" s="270"/>
    </row>
    <row r="61" spans="1:30" ht="15.95" hidden="1" customHeight="1" x14ac:dyDescent="0.3">
      <c r="C61" s="246">
        <v>21</v>
      </c>
      <c r="D61" s="238">
        <v>29</v>
      </c>
      <c r="E61" s="248">
        <v>21</v>
      </c>
      <c r="F61" s="248" t="str">
        <f t="shared" si="34"/>
        <v/>
      </c>
      <c r="G61" s="279" t="str">
        <f t="shared" si="30"/>
        <v/>
      </c>
      <c r="H61" s="279" t="str">
        <f t="shared" si="31"/>
        <v/>
      </c>
      <c r="I61" s="494" t="str">
        <f t="shared" si="35"/>
        <v/>
      </c>
      <c r="J61" s="496"/>
      <c r="K61" s="248">
        <v>29</v>
      </c>
      <c r="L61" s="248" t="str">
        <f t="shared" si="36"/>
        <v/>
      </c>
      <c r="M61" s="497" t="str">
        <f t="shared" si="32"/>
        <v/>
      </c>
      <c r="N61" s="498"/>
      <c r="O61" s="498"/>
      <c r="P61" s="499"/>
      <c r="Q61" s="500" t="str">
        <f t="shared" si="33"/>
        <v/>
      </c>
      <c r="R61" s="501"/>
      <c r="S61" s="501"/>
      <c r="T61" s="502"/>
      <c r="U61" s="494" t="str">
        <f t="shared" si="37"/>
        <v/>
      </c>
      <c r="V61" s="496"/>
      <c r="W61" s="271"/>
      <c r="X61" s="272"/>
      <c r="Y61" s="272"/>
      <c r="Z61" s="273"/>
      <c r="AA61" s="274"/>
      <c r="AB61" s="274"/>
      <c r="AC61" s="275"/>
    </row>
    <row r="62" spans="1:30" ht="15.95" hidden="1" customHeight="1" x14ac:dyDescent="0.3">
      <c r="C62" s="246">
        <v>22</v>
      </c>
      <c r="D62" s="238">
        <v>30</v>
      </c>
      <c r="E62" s="248">
        <v>22</v>
      </c>
      <c r="F62" s="248" t="str">
        <f t="shared" si="34"/>
        <v/>
      </c>
      <c r="G62" s="279" t="str">
        <f t="shared" si="30"/>
        <v/>
      </c>
      <c r="H62" s="279" t="str">
        <f t="shared" si="31"/>
        <v/>
      </c>
      <c r="I62" s="494" t="str">
        <f t="shared" si="35"/>
        <v/>
      </c>
      <c r="J62" s="496"/>
      <c r="K62" s="248">
        <v>30</v>
      </c>
      <c r="L62" s="248" t="str">
        <f t="shared" si="36"/>
        <v/>
      </c>
      <c r="M62" s="497" t="str">
        <f t="shared" si="32"/>
        <v/>
      </c>
      <c r="N62" s="498"/>
      <c r="O62" s="498"/>
      <c r="P62" s="499"/>
      <c r="Q62" s="500" t="str">
        <f t="shared" si="33"/>
        <v/>
      </c>
      <c r="R62" s="501"/>
      <c r="S62" s="501"/>
      <c r="T62" s="502"/>
      <c r="U62" s="494" t="str">
        <f t="shared" si="37"/>
        <v/>
      </c>
      <c r="V62" s="496"/>
      <c r="W62" s="494" t="s">
        <v>47</v>
      </c>
      <c r="X62" s="495"/>
      <c r="Y62" s="495"/>
      <c r="Z62" s="495"/>
      <c r="AA62" s="495"/>
      <c r="AB62" s="495"/>
      <c r="AC62" s="496"/>
    </row>
    <row r="63" spans="1:30" ht="15.95" hidden="1" customHeight="1" x14ac:dyDescent="0.3">
      <c r="C63" s="246">
        <v>23</v>
      </c>
      <c r="D63" s="238">
        <v>31</v>
      </c>
      <c r="E63" s="248">
        <v>23</v>
      </c>
      <c r="F63" s="248" t="str">
        <f t="shared" si="34"/>
        <v/>
      </c>
      <c r="G63" s="279" t="str">
        <f t="shared" si="30"/>
        <v/>
      </c>
      <c r="H63" s="279" t="str">
        <f t="shared" si="31"/>
        <v/>
      </c>
      <c r="I63" s="494" t="str">
        <f t="shared" si="35"/>
        <v/>
      </c>
      <c r="J63" s="496"/>
      <c r="K63" s="248">
        <v>31</v>
      </c>
      <c r="L63" s="248" t="str">
        <f t="shared" si="36"/>
        <v/>
      </c>
      <c r="M63" s="497" t="str">
        <f t="shared" si="32"/>
        <v/>
      </c>
      <c r="N63" s="498"/>
      <c r="O63" s="498"/>
      <c r="P63" s="499"/>
      <c r="Q63" s="500" t="str">
        <f t="shared" si="33"/>
        <v/>
      </c>
      <c r="R63" s="501"/>
      <c r="S63" s="501"/>
      <c r="T63" s="502"/>
      <c r="U63" s="494" t="str">
        <f t="shared" si="37"/>
        <v/>
      </c>
      <c r="V63" s="496"/>
      <c r="W63" s="267"/>
      <c r="X63" s="268"/>
      <c r="Y63" s="268"/>
      <c r="Z63" s="241"/>
      <c r="AA63" s="269"/>
      <c r="AB63" s="269"/>
      <c r="AC63" s="270"/>
    </row>
    <row r="64" spans="1:30" ht="15.95" hidden="1" customHeight="1" x14ac:dyDescent="0.3">
      <c r="C64" s="246">
        <v>24</v>
      </c>
      <c r="D64" s="238">
        <v>32</v>
      </c>
      <c r="E64" s="248">
        <v>24</v>
      </c>
      <c r="F64" s="248" t="str">
        <f t="shared" si="34"/>
        <v/>
      </c>
      <c r="G64" s="279" t="str">
        <f t="shared" si="30"/>
        <v/>
      </c>
      <c r="H64" s="279" t="str">
        <f t="shared" si="31"/>
        <v/>
      </c>
      <c r="I64" s="494" t="str">
        <f t="shared" si="35"/>
        <v/>
      </c>
      <c r="J64" s="496"/>
      <c r="K64" s="248">
        <v>32</v>
      </c>
      <c r="L64" s="248" t="str">
        <f t="shared" si="36"/>
        <v/>
      </c>
      <c r="M64" s="497" t="str">
        <f t="shared" si="32"/>
        <v/>
      </c>
      <c r="N64" s="498"/>
      <c r="O64" s="498"/>
      <c r="P64" s="499"/>
      <c r="Q64" s="500" t="str">
        <f t="shared" si="33"/>
        <v/>
      </c>
      <c r="R64" s="501"/>
      <c r="S64" s="501"/>
      <c r="T64" s="502"/>
      <c r="U64" s="494" t="str">
        <f t="shared" si="37"/>
        <v/>
      </c>
      <c r="V64" s="496"/>
      <c r="W64" s="271"/>
      <c r="X64" s="272"/>
      <c r="Y64" s="272"/>
      <c r="Z64" s="273"/>
      <c r="AA64" s="274"/>
      <c r="AB64" s="274"/>
      <c r="AC64" s="275"/>
    </row>
    <row r="65" spans="3:14" hidden="1" x14ac:dyDescent="0.3"/>
    <row r="66" spans="3:14" hidden="1" x14ac:dyDescent="0.3"/>
    <row r="67" spans="3:14" hidden="1" x14ac:dyDescent="0.3">
      <c r="C67" s="243"/>
      <c r="D67" s="243"/>
      <c r="E67" s="281"/>
      <c r="F67" s="281"/>
      <c r="G67" s="282"/>
      <c r="H67" s="282"/>
      <c r="I67" s="283" t="s">
        <v>50</v>
      </c>
      <c r="J67" s="283" t="s">
        <v>51</v>
      </c>
      <c r="K67" s="283" t="s">
        <v>52</v>
      </c>
      <c r="L67" s="283" t="s">
        <v>51</v>
      </c>
      <c r="M67" s="284"/>
      <c r="N67" s="284"/>
    </row>
    <row r="68" spans="3:14" hidden="1" x14ac:dyDescent="0.3">
      <c r="C68" s="243"/>
      <c r="D68" s="243"/>
      <c r="E68" s="283">
        <f t="shared" ref="E68:E99" si="38">L68</f>
        <v>6</v>
      </c>
      <c r="F68" s="283">
        <f t="shared" ref="F68:H83" si="39">F6</f>
        <v>86</v>
      </c>
      <c r="G68" s="284" t="str">
        <f t="shared" si="39"/>
        <v>Sarah  HEWITT</v>
      </c>
      <c r="H68" s="284" t="str">
        <f t="shared" si="39"/>
        <v>Crawley</v>
      </c>
      <c r="I68" s="283">
        <f>O6</f>
        <v>34.950000000000003</v>
      </c>
      <c r="J68" s="283">
        <f>IF(OR(I68=0,I68=""),"",RANK(I68,$I$68:$I$99))</f>
        <v>6</v>
      </c>
      <c r="K68" s="283">
        <f t="shared" ref="K68:K83" si="40">X6</f>
        <v>34.950000000000003</v>
      </c>
      <c r="L68" s="283">
        <f t="shared" ref="L68:L99" si="41">IF(OR(K68=0,K68=""),"",RANK(K68,$K$68:$K$99))</f>
        <v>6</v>
      </c>
      <c r="M68" s="283">
        <f t="shared" ref="M68:M99" si="42">F68</f>
        <v>86</v>
      </c>
      <c r="N68" s="283">
        <f t="shared" ref="N68:N99" si="43">K68</f>
        <v>34.950000000000003</v>
      </c>
    </row>
    <row r="69" spans="3:14" hidden="1" x14ac:dyDescent="0.3">
      <c r="C69" s="243"/>
      <c r="D69" s="243"/>
      <c r="E69" s="283">
        <f t="shared" si="38"/>
        <v>5</v>
      </c>
      <c r="F69" s="283">
        <f t="shared" si="39"/>
        <v>80</v>
      </c>
      <c r="G69" s="284" t="str">
        <f t="shared" si="39"/>
        <v>Emma DAKIN</v>
      </c>
      <c r="H69" s="284" t="str">
        <f t="shared" si="39"/>
        <v>Rotherham Harriers</v>
      </c>
      <c r="I69" s="283">
        <f t="shared" ref="I69:I83" si="44">O7</f>
        <v>40.549999999999997</v>
      </c>
      <c r="J69" s="283">
        <f t="shared" ref="J69:J99" si="45">IF(OR(I69=0,I69=""),"",RANK(I69,$I$68:$I$99))</f>
        <v>5</v>
      </c>
      <c r="K69" s="283">
        <f t="shared" si="40"/>
        <v>40.700000000000003</v>
      </c>
      <c r="L69" s="283">
        <f t="shared" si="41"/>
        <v>5</v>
      </c>
      <c r="M69" s="283">
        <f t="shared" si="42"/>
        <v>80</v>
      </c>
      <c r="N69" s="283">
        <f t="shared" si="43"/>
        <v>40.700000000000003</v>
      </c>
    </row>
    <row r="70" spans="3:14" hidden="1" x14ac:dyDescent="0.3">
      <c r="C70" s="243"/>
      <c r="D70" s="243"/>
      <c r="E70" s="283" t="str">
        <f t="shared" si="38"/>
        <v/>
      </c>
      <c r="F70" s="283">
        <f t="shared" si="39"/>
        <v>82</v>
      </c>
      <c r="G70" s="284" t="str">
        <f t="shared" si="39"/>
        <v xml:space="preserve"> </v>
      </c>
      <c r="H70" s="284">
        <f t="shared" si="39"/>
        <v>0</v>
      </c>
      <c r="I70" s="283">
        <f t="shared" si="44"/>
        <v>0</v>
      </c>
      <c r="J70" s="283" t="str">
        <f t="shared" si="45"/>
        <v/>
      </c>
      <c r="K70" s="283">
        <f t="shared" si="40"/>
        <v>0</v>
      </c>
      <c r="L70" s="283" t="str">
        <f t="shared" si="41"/>
        <v/>
      </c>
      <c r="M70" s="283">
        <f t="shared" si="42"/>
        <v>82</v>
      </c>
      <c r="N70" s="283">
        <f t="shared" si="43"/>
        <v>0</v>
      </c>
    </row>
    <row r="71" spans="3:14" hidden="1" x14ac:dyDescent="0.3">
      <c r="C71" s="243"/>
      <c r="D71" s="243"/>
      <c r="E71" s="283">
        <f t="shared" si="38"/>
        <v>4</v>
      </c>
      <c r="F71" s="283">
        <f t="shared" si="39"/>
        <v>85</v>
      </c>
      <c r="G71" s="284" t="str">
        <f t="shared" si="39"/>
        <v>Jemma IBBETSON</v>
      </c>
      <c r="H71" s="284" t="str">
        <f t="shared" si="39"/>
        <v>Leeds City AC</v>
      </c>
      <c r="I71" s="283">
        <f t="shared" si="44"/>
        <v>45.84</v>
      </c>
      <c r="J71" s="283">
        <f t="shared" si="45"/>
        <v>4</v>
      </c>
      <c r="K71" s="283">
        <f t="shared" si="40"/>
        <v>45.84</v>
      </c>
      <c r="L71" s="283">
        <f t="shared" si="41"/>
        <v>4</v>
      </c>
      <c r="M71" s="283">
        <f t="shared" si="42"/>
        <v>85</v>
      </c>
      <c r="N71" s="283">
        <f t="shared" si="43"/>
        <v>45.84</v>
      </c>
    </row>
    <row r="72" spans="3:14" hidden="1" x14ac:dyDescent="0.3">
      <c r="C72" s="243"/>
      <c r="D72" s="243"/>
      <c r="E72" s="283">
        <f t="shared" si="38"/>
        <v>3</v>
      </c>
      <c r="F72" s="283">
        <f t="shared" si="39"/>
        <v>87</v>
      </c>
      <c r="G72" s="284" t="str">
        <f t="shared" si="39"/>
        <v>Christina NICK</v>
      </c>
      <c r="H72" s="284" t="str">
        <f t="shared" si="39"/>
        <v>City of York</v>
      </c>
      <c r="I72" s="283">
        <f t="shared" si="44"/>
        <v>47.55</v>
      </c>
      <c r="J72" s="283">
        <f t="shared" si="45"/>
        <v>3</v>
      </c>
      <c r="K72" s="283">
        <f t="shared" si="40"/>
        <v>48.64</v>
      </c>
      <c r="L72" s="283">
        <f t="shared" si="41"/>
        <v>3</v>
      </c>
      <c r="M72" s="283">
        <f t="shared" si="42"/>
        <v>87</v>
      </c>
      <c r="N72" s="283">
        <f t="shared" si="43"/>
        <v>48.64</v>
      </c>
    </row>
    <row r="73" spans="3:14" hidden="1" x14ac:dyDescent="0.3">
      <c r="C73" s="243"/>
      <c r="D73" s="243"/>
      <c r="E73" s="283">
        <f t="shared" si="38"/>
        <v>1</v>
      </c>
      <c r="F73" s="283">
        <f t="shared" si="39"/>
        <v>88</v>
      </c>
      <c r="G73" s="284" t="str">
        <f t="shared" si="39"/>
        <v>Amy HOLDER</v>
      </c>
      <c r="H73" s="284" t="str">
        <f t="shared" si="39"/>
        <v>WSEH</v>
      </c>
      <c r="I73" s="283">
        <f t="shared" si="44"/>
        <v>55.03</v>
      </c>
      <c r="J73" s="283">
        <f t="shared" si="45"/>
        <v>1</v>
      </c>
      <c r="K73" s="283">
        <f t="shared" si="40"/>
        <v>55.68</v>
      </c>
      <c r="L73" s="283">
        <f t="shared" si="41"/>
        <v>1</v>
      </c>
      <c r="M73" s="283">
        <f t="shared" si="42"/>
        <v>88</v>
      </c>
      <c r="N73" s="283">
        <f t="shared" si="43"/>
        <v>55.68</v>
      </c>
    </row>
    <row r="74" spans="3:14" hidden="1" x14ac:dyDescent="0.3">
      <c r="C74" s="243"/>
      <c r="D74" s="243"/>
      <c r="E74" s="283">
        <f t="shared" si="38"/>
        <v>2</v>
      </c>
      <c r="F74" s="283">
        <f t="shared" si="39"/>
        <v>90</v>
      </c>
      <c r="G74" s="284" t="str">
        <f t="shared" si="39"/>
        <v>Phoebe DOWSON</v>
      </c>
      <c r="H74" s="284" t="str">
        <f t="shared" si="39"/>
        <v>Bournemouth AC</v>
      </c>
      <c r="I74" s="283">
        <f t="shared" si="44"/>
        <v>54.79</v>
      </c>
      <c r="J74" s="283">
        <f t="shared" si="45"/>
        <v>2</v>
      </c>
      <c r="K74" s="283">
        <f t="shared" si="40"/>
        <v>54.79</v>
      </c>
      <c r="L74" s="283">
        <f t="shared" si="41"/>
        <v>2</v>
      </c>
      <c r="M74" s="283">
        <f t="shared" si="42"/>
        <v>90</v>
      </c>
      <c r="N74" s="283">
        <f t="shared" si="43"/>
        <v>54.79</v>
      </c>
    </row>
    <row r="75" spans="3:14" hidden="1" x14ac:dyDescent="0.3">
      <c r="C75" s="243"/>
      <c r="D75" s="243"/>
      <c r="E75" s="283" t="str">
        <f t="shared" si="38"/>
        <v/>
      </c>
      <c r="F75" s="283">
        <f t="shared" si="39"/>
        <v>0</v>
      </c>
      <c r="G75" s="284" t="str">
        <f t="shared" si="39"/>
        <v/>
      </c>
      <c r="H75" s="284" t="str">
        <f t="shared" si="39"/>
        <v/>
      </c>
      <c r="I75" s="283">
        <f t="shared" si="44"/>
        <v>0</v>
      </c>
      <c r="J75" s="283" t="str">
        <f t="shared" si="45"/>
        <v/>
      </c>
      <c r="K75" s="283">
        <f t="shared" si="40"/>
        <v>0</v>
      </c>
      <c r="L75" s="283" t="str">
        <f t="shared" si="41"/>
        <v/>
      </c>
      <c r="M75" s="283">
        <f t="shared" si="42"/>
        <v>0</v>
      </c>
      <c r="N75" s="283">
        <f t="shared" si="43"/>
        <v>0</v>
      </c>
    </row>
    <row r="76" spans="3:14" hidden="1" x14ac:dyDescent="0.3">
      <c r="C76" s="243"/>
      <c r="D76" s="243"/>
      <c r="E76" s="283" t="str">
        <f t="shared" si="38"/>
        <v/>
      </c>
      <c r="F76" s="283">
        <f t="shared" si="39"/>
        <v>0</v>
      </c>
      <c r="G76" s="284" t="str">
        <f t="shared" si="39"/>
        <v/>
      </c>
      <c r="H76" s="284" t="str">
        <f t="shared" si="39"/>
        <v/>
      </c>
      <c r="I76" s="283">
        <f t="shared" si="44"/>
        <v>0</v>
      </c>
      <c r="J76" s="283" t="str">
        <f t="shared" si="45"/>
        <v/>
      </c>
      <c r="K76" s="283">
        <f t="shared" si="40"/>
        <v>0</v>
      </c>
      <c r="L76" s="283" t="str">
        <f t="shared" si="41"/>
        <v/>
      </c>
      <c r="M76" s="283">
        <f t="shared" si="42"/>
        <v>0</v>
      </c>
      <c r="N76" s="283">
        <f t="shared" si="43"/>
        <v>0</v>
      </c>
    </row>
    <row r="77" spans="3:14" hidden="1" x14ac:dyDescent="0.3">
      <c r="C77" s="243"/>
      <c r="D77" s="243"/>
      <c r="E77" s="283" t="str">
        <f t="shared" si="38"/>
        <v/>
      </c>
      <c r="F77" s="283">
        <f t="shared" si="39"/>
        <v>0</v>
      </c>
      <c r="G77" s="284" t="str">
        <f t="shared" si="39"/>
        <v/>
      </c>
      <c r="H77" s="284" t="str">
        <f t="shared" si="39"/>
        <v/>
      </c>
      <c r="I77" s="283">
        <f t="shared" si="44"/>
        <v>0</v>
      </c>
      <c r="J77" s="283" t="str">
        <f t="shared" si="45"/>
        <v/>
      </c>
      <c r="K77" s="283">
        <f t="shared" si="40"/>
        <v>0</v>
      </c>
      <c r="L77" s="283" t="str">
        <f t="shared" si="41"/>
        <v/>
      </c>
      <c r="M77" s="283">
        <f t="shared" si="42"/>
        <v>0</v>
      </c>
      <c r="N77" s="283">
        <f t="shared" si="43"/>
        <v>0</v>
      </c>
    </row>
    <row r="78" spans="3:14" hidden="1" x14ac:dyDescent="0.3">
      <c r="C78" s="243"/>
      <c r="D78" s="243"/>
      <c r="E78" s="283" t="str">
        <f t="shared" si="38"/>
        <v/>
      </c>
      <c r="F78" s="283">
        <f t="shared" si="39"/>
        <v>0</v>
      </c>
      <c r="G78" s="284" t="str">
        <f t="shared" si="39"/>
        <v/>
      </c>
      <c r="H78" s="284" t="str">
        <f t="shared" si="39"/>
        <v/>
      </c>
      <c r="I78" s="283">
        <f t="shared" si="44"/>
        <v>0</v>
      </c>
      <c r="J78" s="283" t="str">
        <f t="shared" si="45"/>
        <v/>
      </c>
      <c r="K78" s="283">
        <f t="shared" si="40"/>
        <v>0</v>
      </c>
      <c r="L78" s="283" t="str">
        <f t="shared" si="41"/>
        <v/>
      </c>
      <c r="M78" s="283">
        <f t="shared" si="42"/>
        <v>0</v>
      </c>
      <c r="N78" s="283">
        <f t="shared" si="43"/>
        <v>0</v>
      </c>
    </row>
    <row r="79" spans="3:14" hidden="1" x14ac:dyDescent="0.3">
      <c r="C79" s="243"/>
      <c r="D79" s="243"/>
      <c r="E79" s="283" t="str">
        <f t="shared" si="38"/>
        <v/>
      </c>
      <c r="F79" s="283">
        <f t="shared" si="39"/>
        <v>0</v>
      </c>
      <c r="G79" s="284" t="str">
        <f t="shared" si="39"/>
        <v/>
      </c>
      <c r="H79" s="284" t="str">
        <f t="shared" si="39"/>
        <v/>
      </c>
      <c r="I79" s="283">
        <f t="shared" si="44"/>
        <v>0</v>
      </c>
      <c r="J79" s="283" t="str">
        <f t="shared" si="45"/>
        <v/>
      </c>
      <c r="K79" s="283">
        <f t="shared" si="40"/>
        <v>0</v>
      </c>
      <c r="L79" s="283" t="str">
        <f t="shared" si="41"/>
        <v/>
      </c>
      <c r="M79" s="283">
        <f t="shared" si="42"/>
        <v>0</v>
      </c>
      <c r="N79" s="283">
        <f t="shared" si="43"/>
        <v>0</v>
      </c>
    </row>
    <row r="80" spans="3:14" hidden="1" x14ac:dyDescent="0.3">
      <c r="C80" s="243"/>
      <c r="D80" s="243"/>
      <c r="E80" s="283" t="str">
        <f t="shared" si="38"/>
        <v/>
      </c>
      <c r="F80" s="283">
        <f t="shared" si="39"/>
        <v>0</v>
      </c>
      <c r="G80" s="284" t="str">
        <f t="shared" si="39"/>
        <v/>
      </c>
      <c r="H80" s="284" t="str">
        <f t="shared" si="39"/>
        <v/>
      </c>
      <c r="I80" s="283">
        <f t="shared" si="44"/>
        <v>0</v>
      </c>
      <c r="J80" s="283" t="str">
        <f t="shared" si="45"/>
        <v/>
      </c>
      <c r="K80" s="283">
        <f t="shared" si="40"/>
        <v>0</v>
      </c>
      <c r="L80" s="283" t="str">
        <f t="shared" si="41"/>
        <v/>
      </c>
      <c r="M80" s="283">
        <f t="shared" si="42"/>
        <v>0</v>
      </c>
      <c r="N80" s="283">
        <f t="shared" si="43"/>
        <v>0</v>
      </c>
    </row>
    <row r="81" spans="5:29" s="243" customFormat="1" hidden="1" x14ac:dyDescent="0.3">
      <c r="E81" s="283" t="str">
        <f t="shared" si="38"/>
        <v/>
      </c>
      <c r="F81" s="283">
        <f t="shared" si="39"/>
        <v>0</v>
      </c>
      <c r="G81" s="284" t="str">
        <f t="shared" si="39"/>
        <v/>
      </c>
      <c r="H81" s="284" t="str">
        <f t="shared" si="39"/>
        <v/>
      </c>
      <c r="I81" s="283">
        <f t="shared" si="44"/>
        <v>0</v>
      </c>
      <c r="J81" s="283" t="str">
        <f t="shared" si="45"/>
        <v/>
      </c>
      <c r="K81" s="283">
        <f t="shared" si="40"/>
        <v>0</v>
      </c>
      <c r="L81" s="283" t="str">
        <f t="shared" si="41"/>
        <v/>
      </c>
      <c r="M81" s="283">
        <f t="shared" si="42"/>
        <v>0</v>
      </c>
      <c r="N81" s="283">
        <f t="shared" si="43"/>
        <v>0</v>
      </c>
      <c r="AA81" s="251"/>
      <c r="AB81" s="251"/>
      <c r="AC81" s="264"/>
    </row>
    <row r="82" spans="5:29" s="243" customFormat="1" hidden="1" x14ac:dyDescent="0.3">
      <c r="E82" s="283" t="str">
        <f t="shared" si="38"/>
        <v/>
      </c>
      <c r="F82" s="283">
        <f t="shared" si="39"/>
        <v>0</v>
      </c>
      <c r="G82" s="284" t="str">
        <f t="shared" si="39"/>
        <v/>
      </c>
      <c r="H82" s="284" t="str">
        <f t="shared" si="39"/>
        <v/>
      </c>
      <c r="I82" s="283">
        <f t="shared" si="44"/>
        <v>0</v>
      </c>
      <c r="J82" s="283" t="str">
        <f t="shared" si="45"/>
        <v/>
      </c>
      <c r="K82" s="283">
        <f t="shared" si="40"/>
        <v>0</v>
      </c>
      <c r="L82" s="283" t="str">
        <f t="shared" si="41"/>
        <v/>
      </c>
      <c r="M82" s="283">
        <f t="shared" si="42"/>
        <v>0</v>
      </c>
      <c r="N82" s="283">
        <f t="shared" si="43"/>
        <v>0</v>
      </c>
      <c r="AA82" s="251"/>
      <c r="AB82" s="251"/>
      <c r="AC82" s="264"/>
    </row>
    <row r="83" spans="5:29" s="243" customFormat="1" hidden="1" x14ac:dyDescent="0.3">
      <c r="E83" s="283" t="str">
        <f t="shared" si="38"/>
        <v/>
      </c>
      <c r="F83" s="283">
        <f t="shared" si="39"/>
        <v>0</v>
      </c>
      <c r="G83" s="284" t="str">
        <f t="shared" si="39"/>
        <v/>
      </c>
      <c r="H83" s="284" t="str">
        <f t="shared" si="39"/>
        <v/>
      </c>
      <c r="I83" s="283">
        <f t="shared" si="44"/>
        <v>0</v>
      </c>
      <c r="J83" s="283" t="str">
        <f t="shared" si="45"/>
        <v/>
      </c>
      <c r="K83" s="283">
        <f t="shared" si="40"/>
        <v>0</v>
      </c>
      <c r="L83" s="283" t="str">
        <f t="shared" si="41"/>
        <v/>
      </c>
      <c r="M83" s="283">
        <f t="shared" si="42"/>
        <v>0</v>
      </c>
      <c r="N83" s="283">
        <f t="shared" si="43"/>
        <v>0</v>
      </c>
      <c r="AA83" s="251"/>
      <c r="AB83" s="251"/>
      <c r="AC83" s="264"/>
    </row>
    <row r="84" spans="5:29" s="243" customFormat="1" hidden="1" x14ac:dyDescent="0.3">
      <c r="E84" s="285" t="str">
        <f t="shared" si="38"/>
        <v/>
      </c>
      <c r="F84" s="285">
        <f t="shared" ref="F84:H99" si="46">F38</f>
        <v>0</v>
      </c>
      <c r="G84" s="286" t="str">
        <f t="shared" si="46"/>
        <v/>
      </c>
      <c r="H84" s="286" t="str">
        <f t="shared" si="46"/>
        <v/>
      </c>
      <c r="I84" s="285">
        <f>O38</f>
        <v>0</v>
      </c>
      <c r="J84" s="285" t="str">
        <f t="shared" si="45"/>
        <v/>
      </c>
      <c r="K84" s="285">
        <f>X38</f>
        <v>0</v>
      </c>
      <c r="L84" s="285" t="str">
        <f t="shared" si="41"/>
        <v/>
      </c>
      <c r="M84" s="285">
        <f t="shared" si="42"/>
        <v>0</v>
      </c>
      <c r="N84" s="285">
        <f t="shared" si="43"/>
        <v>0</v>
      </c>
      <c r="AA84" s="251"/>
      <c r="AB84" s="251"/>
      <c r="AC84" s="264"/>
    </row>
    <row r="85" spans="5:29" s="243" customFormat="1" hidden="1" x14ac:dyDescent="0.3">
      <c r="E85" s="285" t="str">
        <f t="shared" si="38"/>
        <v/>
      </c>
      <c r="F85" s="285">
        <f t="shared" si="46"/>
        <v>0</v>
      </c>
      <c r="G85" s="286" t="str">
        <f t="shared" si="46"/>
        <v/>
      </c>
      <c r="H85" s="286" t="str">
        <f t="shared" si="46"/>
        <v/>
      </c>
      <c r="I85" s="285">
        <f t="shared" ref="I85:I99" si="47">O39</f>
        <v>0</v>
      </c>
      <c r="J85" s="285" t="str">
        <f t="shared" si="45"/>
        <v/>
      </c>
      <c r="K85" s="285">
        <f t="shared" ref="K85:K99" si="48">X39</f>
        <v>0</v>
      </c>
      <c r="L85" s="285" t="str">
        <f t="shared" si="41"/>
        <v/>
      </c>
      <c r="M85" s="285">
        <f t="shared" si="42"/>
        <v>0</v>
      </c>
      <c r="N85" s="285">
        <f t="shared" si="43"/>
        <v>0</v>
      </c>
      <c r="AA85" s="251"/>
      <c r="AB85" s="251"/>
      <c r="AC85" s="264"/>
    </row>
    <row r="86" spans="5:29" s="243" customFormat="1" hidden="1" x14ac:dyDescent="0.3">
      <c r="E86" s="285" t="str">
        <f t="shared" si="38"/>
        <v/>
      </c>
      <c r="F86" s="285">
        <f t="shared" si="46"/>
        <v>0</v>
      </c>
      <c r="G86" s="286" t="str">
        <f t="shared" si="46"/>
        <v/>
      </c>
      <c r="H86" s="286" t="str">
        <f t="shared" si="46"/>
        <v/>
      </c>
      <c r="I86" s="285">
        <f t="shared" si="47"/>
        <v>0</v>
      </c>
      <c r="J86" s="285" t="str">
        <f t="shared" si="45"/>
        <v/>
      </c>
      <c r="K86" s="285">
        <f t="shared" si="48"/>
        <v>0</v>
      </c>
      <c r="L86" s="285" t="str">
        <f t="shared" si="41"/>
        <v/>
      </c>
      <c r="M86" s="285">
        <f t="shared" si="42"/>
        <v>0</v>
      </c>
      <c r="N86" s="285">
        <f t="shared" si="43"/>
        <v>0</v>
      </c>
      <c r="AA86" s="251"/>
      <c r="AB86" s="251"/>
      <c r="AC86" s="264"/>
    </row>
    <row r="87" spans="5:29" s="243" customFormat="1" hidden="1" x14ac:dyDescent="0.3">
      <c r="E87" s="285" t="str">
        <f t="shared" si="38"/>
        <v/>
      </c>
      <c r="F87" s="285">
        <f t="shared" si="46"/>
        <v>0</v>
      </c>
      <c r="G87" s="286" t="str">
        <f t="shared" si="46"/>
        <v/>
      </c>
      <c r="H87" s="286" t="str">
        <f t="shared" si="46"/>
        <v/>
      </c>
      <c r="I87" s="285">
        <f t="shared" si="47"/>
        <v>0</v>
      </c>
      <c r="J87" s="285" t="str">
        <f t="shared" si="45"/>
        <v/>
      </c>
      <c r="K87" s="285">
        <f t="shared" si="48"/>
        <v>0</v>
      </c>
      <c r="L87" s="285" t="str">
        <f t="shared" si="41"/>
        <v/>
      </c>
      <c r="M87" s="285">
        <f t="shared" si="42"/>
        <v>0</v>
      </c>
      <c r="N87" s="285">
        <f t="shared" si="43"/>
        <v>0</v>
      </c>
      <c r="AA87" s="251"/>
      <c r="AB87" s="251"/>
      <c r="AC87" s="264"/>
    </row>
    <row r="88" spans="5:29" s="243" customFormat="1" hidden="1" x14ac:dyDescent="0.3">
      <c r="E88" s="285" t="str">
        <f t="shared" si="38"/>
        <v/>
      </c>
      <c r="F88" s="285">
        <f t="shared" si="46"/>
        <v>0</v>
      </c>
      <c r="G88" s="286" t="str">
        <f t="shared" si="46"/>
        <v/>
      </c>
      <c r="H88" s="286" t="str">
        <f t="shared" si="46"/>
        <v/>
      </c>
      <c r="I88" s="285">
        <f t="shared" si="47"/>
        <v>0</v>
      </c>
      <c r="J88" s="285" t="str">
        <f t="shared" si="45"/>
        <v/>
      </c>
      <c r="K88" s="285">
        <f t="shared" si="48"/>
        <v>0</v>
      </c>
      <c r="L88" s="285" t="str">
        <f t="shared" si="41"/>
        <v/>
      </c>
      <c r="M88" s="285">
        <f t="shared" si="42"/>
        <v>0</v>
      </c>
      <c r="N88" s="285">
        <f t="shared" si="43"/>
        <v>0</v>
      </c>
      <c r="AA88" s="251"/>
      <c r="AB88" s="251"/>
      <c r="AC88" s="264"/>
    </row>
    <row r="89" spans="5:29" s="243" customFormat="1" hidden="1" x14ac:dyDescent="0.3">
      <c r="E89" s="285" t="str">
        <f t="shared" si="38"/>
        <v/>
      </c>
      <c r="F89" s="285">
        <f t="shared" si="46"/>
        <v>0</v>
      </c>
      <c r="G89" s="286" t="str">
        <f t="shared" si="46"/>
        <v/>
      </c>
      <c r="H89" s="286" t="str">
        <f t="shared" si="46"/>
        <v/>
      </c>
      <c r="I89" s="285">
        <f t="shared" si="47"/>
        <v>0</v>
      </c>
      <c r="J89" s="285" t="str">
        <f t="shared" si="45"/>
        <v/>
      </c>
      <c r="K89" s="285">
        <f t="shared" si="48"/>
        <v>0</v>
      </c>
      <c r="L89" s="285" t="str">
        <f t="shared" si="41"/>
        <v/>
      </c>
      <c r="M89" s="285">
        <f t="shared" si="42"/>
        <v>0</v>
      </c>
      <c r="N89" s="285">
        <f t="shared" si="43"/>
        <v>0</v>
      </c>
      <c r="AA89" s="251"/>
      <c r="AB89" s="251"/>
      <c r="AC89" s="264"/>
    </row>
    <row r="90" spans="5:29" s="243" customFormat="1" hidden="1" x14ac:dyDescent="0.3">
      <c r="E90" s="285" t="str">
        <f t="shared" si="38"/>
        <v/>
      </c>
      <c r="F90" s="285">
        <f t="shared" si="46"/>
        <v>0</v>
      </c>
      <c r="G90" s="286" t="str">
        <f t="shared" si="46"/>
        <v/>
      </c>
      <c r="H90" s="286" t="str">
        <f t="shared" si="46"/>
        <v/>
      </c>
      <c r="I90" s="285">
        <f t="shared" si="47"/>
        <v>0</v>
      </c>
      <c r="J90" s="285" t="str">
        <f t="shared" si="45"/>
        <v/>
      </c>
      <c r="K90" s="285">
        <f t="shared" si="48"/>
        <v>0</v>
      </c>
      <c r="L90" s="285" t="str">
        <f t="shared" si="41"/>
        <v/>
      </c>
      <c r="M90" s="285">
        <f t="shared" si="42"/>
        <v>0</v>
      </c>
      <c r="N90" s="285">
        <f t="shared" si="43"/>
        <v>0</v>
      </c>
      <c r="AA90" s="251"/>
      <c r="AB90" s="251"/>
      <c r="AC90" s="264"/>
    </row>
    <row r="91" spans="5:29" s="243" customFormat="1" hidden="1" x14ac:dyDescent="0.3">
      <c r="E91" s="285" t="str">
        <f t="shared" si="38"/>
        <v/>
      </c>
      <c r="F91" s="285" t="str">
        <f t="shared" si="46"/>
        <v/>
      </c>
      <c r="G91" s="286" t="str">
        <f t="shared" si="46"/>
        <v/>
      </c>
      <c r="H91" s="286" t="str">
        <f t="shared" si="46"/>
        <v/>
      </c>
      <c r="I91" s="285">
        <f t="shared" si="47"/>
        <v>0</v>
      </c>
      <c r="J91" s="285" t="str">
        <f t="shared" si="45"/>
        <v/>
      </c>
      <c r="K91" s="285">
        <f t="shared" si="48"/>
        <v>0</v>
      </c>
      <c r="L91" s="285" t="str">
        <f t="shared" si="41"/>
        <v/>
      </c>
      <c r="M91" s="285" t="str">
        <f t="shared" si="42"/>
        <v/>
      </c>
      <c r="N91" s="285">
        <f t="shared" si="43"/>
        <v>0</v>
      </c>
      <c r="AA91" s="251"/>
      <c r="AB91" s="251"/>
      <c r="AC91" s="264"/>
    </row>
    <row r="92" spans="5:29" s="243" customFormat="1" hidden="1" x14ac:dyDescent="0.3">
      <c r="E92" s="285" t="str">
        <f t="shared" si="38"/>
        <v/>
      </c>
      <c r="F92" s="285" t="str">
        <f t="shared" si="46"/>
        <v/>
      </c>
      <c r="G92" s="286" t="str">
        <f t="shared" si="46"/>
        <v/>
      </c>
      <c r="H92" s="286" t="str">
        <f t="shared" si="46"/>
        <v/>
      </c>
      <c r="I92" s="285">
        <f t="shared" si="47"/>
        <v>0</v>
      </c>
      <c r="J92" s="285" t="str">
        <f t="shared" si="45"/>
        <v/>
      </c>
      <c r="K92" s="285">
        <f t="shared" si="48"/>
        <v>0</v>
      </c>
      <c r="L92" s="285" t="str">
        <f t="shared" si="41"/>
        <v/>
      </c>
      <c r="M92" s="285" t="str">
        <f t="shared" si="42"/>
        <v/>
      </c>
      <c r="N92" s="285">
        <f t="shared" si="43"/>
        <v>0</v>
      </c>
      <c r="AA92" s="251"/>
      <c r="AB92" s="251"/>
      <c r="AC92" s="264"/>
    </row>
    <row r="93" spans="5:29" s="243" customFormat="1" hidden="1" x14ac:dyDescent="0.3">
      <c r="E93" s="285" t="str">
        <f t="shared" si="38"/>
        <v/>
      </c>
      <c r="F93" s="285" t="str">
        <f t="shared" si="46"/>
        <v/>
      </c>
      <c r="G93" s="286" t="str">
        <f t="shared" si="46"/>
        <v/>
      </c>
      <c r="H93" s="286" t="str">
        <f t="shared" si="46"/>
        <v/>
      </c>
      <c r="I93" s="285">
        <f t="shared" si="47"/>
        <v>0</v>
      </c>
      <c r="J93" s="285" t="str">
        <f t="shared" si="45"/>
        <v/>
      </c>
      <c r="K93" s="285">
        <f t="shared" si="48"/>
        <v>0</v>
      </c>
      <c r="L93" s="285" t="str">
        <f t="shared" si="41"/>
        <v/>
      </c>
      <c r="M93" s="285" t="str">
        <f t="shared" si="42"/>
        <v/>
      </c>
      <c r="N93" s="285">
        <f t="shared" si="43"/>
        <v>0</v>
      </c>
      <c r="AA93" s="251"/>
      <c r="AB93" s="251"/>
      <c r="AC93" s="264"/>
    </row>
    <row r="94" spans="5:29" s="243" customFormat="1" hidden="1" x14ac:dyDescent="0.3">
      <c r="E94" s="285" t="str">
        <f t="shared" si="38"/>
        <v/>
      </c>
      <c r="F94" s="285" t="str">
        <f t="shared" si="46"/>
        <v/>
      </c>
      <c r="G94" s="286" t="str">
        <f t="shared" si="46"/>
        <v/>
      </c>
      <c r="H94" s="286" t="str">
        <f t="shared" si="46"/>
        <v/>
      </c>
      <c r="I94" s="285">
        <f t="shared" si="47"/>
        <v>0</v>
      </c>
      <c r="J94" s="285" t="str">
        <f t="shared" si="45"/>
        <v/>
      </c>
      <c r="K94" s="285">
        <f t="shared" si="48"/>
        <v>0</v>
      </c>
      <c r="L94" s="285" t="str">
        <f t="shared" si="41"/>
        <v/>
      </c>
      <c r="M94" s="285" t="str">
        <f t="shared" si="42"/>
        <v/>
      </c>
      <c r="N94" s="285">
        <f t="shared" si="43"/>
        <v>0</v>
      </c>
      <c r="AA94" s="251"/>
      <c r="AB94" s="251"/>
      <c r="AC94" s="264"/>
    </row>
    <row r="95" spans="5:29" s="243" customFormat="1" hidden="1" x14ac:dyDescent="0.3">
      <c r="E95" s="285" t="str">
        <f t="shared" si="38"/>
        <v/>
      </c>
      <c r="F95" s="285" t="str">
        <f t="shared" si="46"/>
        <v/>
      </c>
      <c r="G95" s="286" t="str">
        <f t="shared" si="46"/>
        <v/>
      </c>
      <c r="H95" s="286" t="str">
        <f t="shared" si="46"/>
        <v/>
      </c>
      <c r="I95" s="285">
        <f t="shared" si="47"/>
        <v>0</v>
      </c>
      <c r="J95" s="285" t="str">
        <f t="shared" si="45"/>
        <v/>
      </c>
      <c r="K95" s="285">
        <f t="shared" si="48"/>
        <v>0</v>
      </c>
      <c r="L95" s="285" t="str">
        <f t="shared" si="41"/>
        <v/>
      </c>
      <c r="M95" s="285" t="str">
        <f t="shared" si="42"/>
        <v/>
      </c>
      <c r="N95" s="285">
        <f t="shared" si="43"/>
        <v>0</v>
      </c>
      <c r="AA95" s="251"/>
      <c r="AB95" s="251"/>
      <c r="AC95" s="264"/>
    </row>
    <row r="96" spans="5:29" s="243" customFormat="1" hidden="1" x14ac:dyDescent="0.3">
      <c r="E96" s="285" t="str">
        <f t="shared" si="38"/>
        <v/>
      </c>
      <c r="F96" s="285" t="str">
        <f t="shared" si="46"/>
        <v/>
      </c>
      <c r="G96" s="286" t="str">
        <f t="shared" si="46"/>
        <v/>
      </c>
      <c r="H96" s="286" t="str">
        <f t="shared" si="46"/>
        <v/>
      </c>
      <c r="I96" s="285">
        <f t="shared" si="47"/>
        <v>0</v>
      </c>
      <c r="J96" s="285" t="str">
        <f t="shared" si="45"/>
        <v/>
      </c>
      <c r="K96" s="285">
        <f t="shared" si="48"/>
        <v>0</v>
      </c>
      <c r="L96" s="285" t="str">
        <f t="shared" si="41"/>
        <v/>
      </c>
      <c r="M96" s="285" t="str">
        <f t="shared" si="42"/>
        <v/>
      </c>
      <c r="N96" s="285">
        <f t="shared" si="43"/>
        <v>0</v>
      </c>
      <c r="AA96" s="251"/>
      <c r="AB96" s="251"/>
      <c r="AC96" s="264"/>
    </row>
    <row r="97" spans="5:29" s="243" customFormat="1" hidden="1" x14ac:dyDescent="0.3">
      <c r="E97" s="285" t="str">
        <f t="shared" si="38"/>
        <v/>
      </c>
      <c r="F97" s="285" t="str">
        <f t="shared" si="46"/>
        <v/>
      </c>
      <c r="G97" s="286" t="str">
        <f t="shared" si="46"/>
        <v/>
      </c>
      <c r="H97" s="286" t="str">
        <f t="shared" si="46"/>
        <v/>
      </c>
      <c r="I97" s="285">
        <f t="shared" si="47"/>
        <v>0</v>
      </c>
      <c r="J97" s="285" t="str">
        <f t="shared" si="45"/>
        <v/>
      </c>
      <c r="K97" s="285">
        <f t="shared" si="48"/>
        <v>0</v>
      </c>
      <c r="L97" s="285" t="str">
        <f t="shared" si="41"/>
        <v/>
      </c>
      <c r="M97" s="285" t="str">
        <f t="shared" si="42"/>
        <v/>
      </c>
      <c r="N97" s="285">
        <f t="shared" si="43"/>
        <v>0</v>
      </c>
      <c r="AA97" s="251"/>
      <c r="AB97" s="251"/>
      <c r="AC97" s="264"/>
    </row>
    <row r="98" spans="5:29" s="243" customFormat="1" hidden="1" x14ac:dyDescent="0.3">
      <c r="E98" s="285" t="str">
        <f t="shared" si="38"/>
        <v/>
      </c>
      <c r="F98" s="285" t="str">
        <f t="shared" si="46"/>
        <v/>
      </c>
      <c r="G98" s="286" t="str">
        <f t="shared" si="46"/>
        <v/>
      </c>
      <c r="H98" s="286" t="str">
        <f t="shared" si="46"/>
        <v/>
      </c>
      <c r="I98" s="285">
        <f t="shared" si="47"/>
        <v>0</v>
      </c>
      <c r="J98" s="285" t="str">
        <f t="shared" si="45"/>
        <v/>
      </c>
      <c r="K98" s="285">
        <f t="shared" si="48"/>
        <v>0</v>
      </c>
      <c r="L98" s="285" t="str">
        <f t="shared" si="41"/>
        <v/>
      </c>
      <c r="M98" s="285" t="str">
        <f t="shared" si="42"/>
        <v/>
      </c>
      <c r="N98" s="285">
        <f t="shared" si="43"/>
        <v>0</v>
      </c>
      <c r="AA98" s="251"/>
      <c r="AB98" s="251"/>
      <c r="AC98" s="264"/>
    </row>
    <row r="99" spans="5:29" s="243" customFormat="1" hidden="1" x14ac:dyDescent="0.3">
      <c r="E99" s="285" t="str">
        <f t="shared" si="38"/>
        <v/>
      </c>
      <c r="F99" s="285" t="str">
        <f t="shared" si="46"/>
        <v/>
      </c>
      <c r="G99" s="286" t="str">
        <f t="shared" si="46"/>
        <v/>
      </c>
      <c r="H99" s="286" t="str">
        <f t="shared" si="46"/>
        <v/>
      </c>
      <c r="I99" s="285">
        <f t="shared" si="47"/>
        <v>0</v>
      </c>
      <c r="J99" s="285" t="str">
        <f t="shared" si="45"/>
        <v/>
      </c>
      <c r="K99" s="285">
        <f t="shared" si="48"/>
        <v>0</v>
      </c>
      <c r="L99" s="285" t="str">
        <f t="shared" si="41"/>
        <v/>
      </c>
      <c r="M99" s="285" t="str">
        <f t="shared" si="42"/>
        <v/>
      </c>
      <c r="N99" s="285">
        <f t="shared" si="43"/>
        <v>0</v>
      </c>
      <c r="AA99" s="251"/>
      <c r="AB99" s="251"/>
      <c r="AC99" s="264"/>
    </row>
  </sheetData>
  <sheetProtection formatCells="0" formatColumns="0" formatRows="0"/>
  <mergeCells count="407">
    <mergeCell ref="E3:F3"/>
    <mergeCell ref="G3:H3"/>
    <mergeCell ref="I3:K3"/>
    <mergeCell ref="L3:M3"/>
    <mergeCell ref="N3:P3"/>
    <mergeCell ref="Q3:AC3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AC4:AC5"/>
    <mergeCell ref="I5:J5"/>
    <mergeCell ref="K5:L5"/>
    <mergeCell ref="M5:N5"/>
    <mergeCell ref="O5:P5"/>
    <mergeCell ref="R5:S5"/>
    <mergeCell ref="T5:U5"/>
    <mergeCell ref="V5:W5"/>
    <mergeCell ref="X5:Y5"/>
    <mergeCell ref="T4:U4"/>
    <mergeCell ref="V4:W4"/>
    <mergeCell ref="X4:Y4"/>
    <mergeCell ref="Z4:Z5"/>
    <mergeCell ref="AA4:AA5"/>
    <mergeCell ref="AB4:AB5"/>
    <mergeCell ref="I4:J4"/>
    <mergeCell ref="K4:L4"/>
    <mergeCell ref="M4:N4"/>
    <mergeCell ref="O4:P4"/>
    <mergeCell ref="Q4:Q5"/>
    <mergeCell ref="R4:S4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14">
    <cfRule type="duplicateValues" dxfId="12" priority="3"/>
  </conditionalFormatting>
  <conditionalFormatting sqref="F21">
    <cfRule type="duplicateValues" dxfId="11" priority="2"/>
  </conditionalFormatting>
  <conditionalFormatting sqref="F15:F20">
    <cfRule type="duplicateValues" dxfId="10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26E3-D940-4BF1-BECC-6C381C6653BA}">
  <sheetPr>
    <tabColor rgb="FF002060"/>
    <pageSetUpPr fitToPage="1"/>
  </sheetPr>
  <dimension ref="A1:AM99"/>
  <sheetViews>
    <sheetView showZeros="0" view="pageBreakPreview" topLeftCell="E1" zoomScale="90" zoomScaleNormal="90" zoomScaleSheetLayoutView="90" workbookViewId="0">
      <pane ySplit="1" topLeftCell="A14" activePane="bottomLeft" state="frozenSplit"/>
      <selection activeCell="O85" sqref="O85"/>
      <selection pane="bottomLeft" activeCell="X12" sqref="X12:Y12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16384" width="9.140625" style="22"/>
  </cols>
  <sheetData>
    <row r="1" spans="1:39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53"/>
      <c r="AG1" s="53"/>
      <c r="AH1" s="53"/>
      <c r="AI1" s="53"/>
      <c r="AJ1" s="20"/>
      <c r="AK1" s="20"/>
      <c r="AL1" s="20"/>
      <c r="AM1" s="21"/>
    </row>
    <row r="2" spans="1:39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39" s="23" customFormat="1" ht="15.75" customHeight="1" x14ac:dyDescent="0.25">
      <c r="C3" s="25"/>
      <c r="D3" s="24"/>
      <c r="E3" s="426" t="s">
        <v>19</v>
      </c>
      <c r="F3" s="427"/>
      <c r="G3" s="402" t="s">
        <v>988</v>
      </c>
      <c r="H3" s="404"/>
      <c r="I3" s="426" t="s">
        <v>20</v>
      </c>
      <c r="J3" s="429"/>
      <c r="K3" s="427"/>
      <c r="L3" s="460">
        <v>13.15</v>
      </c>
      <c r="M3" s="461"/>
      <c r="N3" s="426" t="s">
        <v>21</v>
      </c>
      <c r="O3" s="429"/>
      <c r="P3" s="427"/>
      <c r="Q3" s="466" t="s">
        <v>989</v>
      </c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8"/>
    </row>
    <row r="4" spans="1:39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39" x14ac:dyDescent="0.25">
      <c r="C5" s="25" t="s">
        <v>38</v>
      </c>
      <c r="D5" s="25" t="s">
        <v>39</v>
      </c>
      <c r="E5" s="212"/>
      <c r="F5" s="212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39" ht="15.95" customHeight="1" x14ac:dyDescent="0.25">
      <c r="A6" s="30"/>
      <c r="B6" s="30"/>
      <c r="C6" s="25"/>
      <c r="D6" s="25"/>
      <c r="E6" s="31">
        <v>1</v>
      </c>
      <c r="F6" s="172">
        <v>79</v>
      </c>
      <c r="G6" s="232" t="str">
        <f t="shared" ref="G6:G21" si="0">IFERROR(VLOOKUP($F6,discus,2,FALSE)&amp;" "&amp;UPPER(VLOOKUP($F6,discus,3,FALSE)),"")</f>
        <v>Jessica EMERY</v>
      </c>
      <c r="H6" s="232" t="str">
        <f t="shared" ref="H6:H21" si="1">IFERROR(VLOOKUP($F6,discus,5,FALSE),"")</f>
        <v>Shaftesbury</v>
      </c>
      <c r="I6" s="458">
        <v>37.130000000000003</v>
      </c>
      <c r="J6" s="459"/>
      <c r="K6" s="458" t="s">
        <v>1005</v>
      </c>
      <c r="L6" s="459"/>
      <c r="M6" s="458">
        <v>38.93</v>
      </c>
      <c r="N6" s="459"/>
      <c r="O6" s="460">
        <f>IF(AND(I6="X",K6="X",M6="X"),0,LARGE(I6:N6,1))</f>
        <v>38.93</v>
      </c>
      <c r="P6" s="461"/>
      <c r="Q6" s="33">
        <f>J68</f>
        <v>2</v>
      </c>
      <c r="R6" s="458" t="s">
        <v>1005</v>
      </c>
      <c r="S6" s="459"/>
      <c r="T6" s="458" t="s">
        <v>1005</v>
      </c>
      <c r="U6" s="459"/>
      <c r="V6" s="458" t="s">
        <v>1005</v>
      </c>
      <c r="W6" s="459"/>
      <c r="X6" s="460">
        <f>IF(AND(R6="X",T6="X",V6="X"),O6,IF(O6&gt;LARGE(R6:W6,1),O6,LARGE(R6:W6,1)))</f>
        <v>38.93</v>
      </c>
      <c r="Y6" s="461"/>
      <c r="Z6" s="33">
        <f>L68</f>
        <v>4</v>
      </c>
      <c r="AA6" s="216" t="str">
        <f t="shared" ref="AA6:AA21" si="2">IFERROR(VLOOKUP($F6,discus,4,FALSE),"")</f>
        <v>U20</v>
      </c>
      <c r="AB6" s="216">
        <f t="shared" ref="AB6:AB21" si="3">IFERROR(VLOOKUP($F6,discus,8,FALSE),"")</f>
        <v>0</v>
      </c>
      <c r="AC6" s="69" t="str">
        <f t="shared" ref="AC6:AC21" si="4">IFERROR(VLOOKUP($F6,discus,7,FALSE),"")</f>
        <v>41.10</v>
      </c>
      <c r="AD6" s="34"/>
    </row>
    <row r="7" spans="1:39" ht="15.95" customHeight="1" x14ac:dyDescent="0.25">
      <c r="A7" s="30"/>
      <c r="B7" s="30"/>
      <c r="C7" s="25"/>
      <c r="D7" s="25"/>
      <c r="E7" s="216">
        <v>2</v>
      </c>
      <c r="F7" s="172">
        <v>81</v>
      </c>
      <c r="G7" s="232" t="str">
        <f t="shared" si="0"/>
        <v>Taia TUNSTALL</v>
      </c>
      <c r="H7" s="232" t="str">
        <f t="shared" si="1"/>
        <v>Watford Harriers</v>
      </c>
      <c r="I7" s="458" t="s">
        <v>1005</v>
      </c>
      <c r="J7" s="459"/>
      <c r="K7" s="458">
        <v>32.74</v>
      </c>
      <c r="L7" s="459"/>
      <c r="M7" s="458" t="s">
        <v>1005</v>
      </c>
      <c r="N7" s="459"/>
      <c r="O7" s="460">
        <f t="shared" ref="O7:O21" si="5">IF(AND(I7="X",K7="X",M7="X"),0,LARGE(I7:N7,1))</f>
        <v>32.74</v>
      </c>
      <c r="P7" s="461"/>
      <c r="Q7" s="33">
        <f t="shared" ref="Q7:Q21" si="6">J69</f>
        <v>4</v>
      </c>
      <c r="R7" s="458" t="s">
        <v>1005</v>
      </c>
      <c r="S7" s="459"/>
      <c r="T7" s="458" t="s">
        <v>1005</v>
      </c>
      <c r="U7" s="459"/>
      <c r="V7" s="458">
        <v>42.18</v>
      </c>
      <c r="W7" s="459"/>
      <c r="X7" s="460">
        <f t="shared" ref="X7:X21" si="7">IF(AND(R7="X",T7="X",V7="X"),O7,IF(O7&gt;LARGE(R7:W7,1),O7,LARGE(R7:W7,1)))</f>
        <v>42.18</v>
      </c>
      <c r="Y7" s="461"/>
      <c r="Z7" s="33">
        <f t="shared" ref="Z7:Z21" si="8">L69</f>
        <v>3</v>
      </c>
      <c r="AA7" s="216" t="str">
        <f t="shared" si="2"/>
        <v>U20</v>
      </c>
      <c r="AB7" s="216">
        <f t="shared" si="3"/>
        <v>0</v>
      </c>
      <c r="AC7" s="69" t="str">
        <f t="shared" si="4"/>
        <v>43.69</v>
      </c>
      <c r="AD7" s="35"/>
    </row>
    <row r="8" spans="1:39" ht="15.95" customHeight="1" x14ac:dyDescent="0.25">
      <c r="A8" s="30"/>
      <c r="B8" s="30"/>
      <c r="C8" s="25"/>
      <c r="D8" s="25"/>
      <c r="E8" s="216">
        <v>3</v>
      </c>
      <c r="F8" s="172">
        <v>83</v>
      </c>
      <c r="G8" s="232" t="str">
        <f t="shared" si="0"/>
        <v>Samantha CALLAWAY</v>
      </c>
      <c r="H8" s="232" t="str">
        <f t="shared" si="1"/>
        <v>Southampton</v>
      </c>
      <c r="I8" s="458">
        <v>37.65</v>
      </c>
      <c r="J8" s="459"/>
      <c r="K8" s="458" t="s">
        <v>1005</v>
      </c>
      <c r="L8" s="459"/>
      <c r="M8" s="458" t="s">
        <v>1005</v>
      </c>
      <c r="N8" s="459"/>
      <c r="O8" s="460">
        <f t="shared" si="5"/>
        <v>37.65</v>
      </c>
      <c r="P8" s="461"/>
      <c r="Q8" s="33">
        <f t="shared" si="6"/>
        <v>3</v>
      </c>
      <c r="R8" s="458" t="s">
        <v>1005</v>
      </c>
      <c r="S8" s="459"/>
      <c r="T8" s="458">
        <v>43.08</v>
      </c>
      <c r="U8" s="459"/>
      <c r="V8" s="458" t="s">
        <v>1005</v>
      </c>
      <c r="W8" s="459"/>
      <c r="X8" s="460">
        <f t="shared" si="7"/>
        <v>43.08</v>
      </c>
      <c r="Y8" s="461"/>
      <c r="Z8" s="33">
        <f t="shared" si="8"/>
        <v>2</v>
      </c>
      <c r="AA8" s="216" t="str">
        <f t="shared" si="2"/>
        <v>U20</v>
      </c>
      <c r="AB8" s="216">
        <f t="shared" si="3"/>
        <v>0</v>
      </c>
      <c r="AC8" s="69" t="str">
        <f t="shared" si="4"/>
        <v>45.40</v>
      </c>
    </row>
    <row r="9" spans="1:39" ht="15.95" customHeight="1" x14ac:dyDescent="0.25">
      <c r="A9" s="30"/>
      <c r="B9" s="30"/>
      <c r="C9" s="25"/>
      <c r="D9" s="25"/>
      <c r="E9" s="216">
        <v>4</v>
      </c>
      <c r="F9" s="172">
        <v>84</v>
      </c>
      <c r="G9" s="232" t="str">
        <f t="shared" si="0"/>
        <v>Heather CUBBAGE</v>
      </c>
      <c r="H9" s="232" t="str">
        <f t="shared" si="1"/>
        <v>City of Portsmouth AC</v>
      </c>
      <c r="I9" s="458">
        <v>37</v>
      </c>
      <c r="J9" s="459"/>
      <c r="K9" s="458">
        <v>42.51</v>
      </c>
      <c r="L9" s="459"/>
      <c r="M9" s="458">
        <v>45.05</v>
      </c>
      <c r="N9" s="459"/>
      <c r="O9" s="460">
        <f t="shared" si="5"/>
        <v>45.05</v>
      </c>
      <c r="P9" s="461"/>
      <c r="Q9" s="33">
        <f t="shared" si="6"/>
        <v>1</v>
      </c>
      <c r="R9" s="458">
        <v>43.55</v>
      </c>
      <c r="S9" s="459"/>
      <c r="T9" s="458">
        <v>48.08</v>
      </c>
      <c r="U9" s="459"/>
      <c r="V9" s="458">
        <v>48.6</v>
      </c>
      <c r="W9" s="459"/>
      <c r="X9" s="460">
        <f t="shared" si="7"/>
        <v>48.6</v>
      </c>
      <c r="Y9" s="461"/>
      <c r="Z9" s="33">
        <f t="shared" si="8"/>
        <v>1</v>
      </c>
      <c r="AA9" s="216" t="str">
        <f t="shared" si="2"/>
        <v>U20</v>
      </c>
      <c r="AB9" s="216">
        <f t="shared" si="3"/>
        <v>0</v>
      </c>
      <c r="AC9" s="69" t="str">
        <f t="shared" si="4"/>
        <v>46.59</v>
      </c>
    </row>
    <row r="10" spans="1:39" ht="15.95" customHeight="1" x14ac:dyDescent="0.25">
      <c r="A10" s="30"/>
      <c r="B10" s="30"/>
      <c r="C10" s="25"/>
      <c r="D10" s="25"/>
      <c r="E10" s="216">
        <v>5</v>
      </c>
      <c r="F10" s="172"/>
      <c r="G10" s="232" t="str">
        <f t="shared" si="0"/>
        <v/>
      </c>
      <c r="H10" s="232" t="str">
        <f t="shared" si="1"/>
        <v/>
      </c>
      <c r="I10" s="458">
        <v>0</v>
      </c>
      <c r="J10" s="459"/>
      <c r="K10" s="458">
        <v>0</v>
      </c>
      <c r="L10" s="459"/>
      <c r="M10" s="458">
        <v>0</v>
      </c>
      <c r="N10" s="459"/>
      <c r="O10" s="460">
        <f t="shared" si="5"/>
        <v>0</v>
      </c>
      <c r="P10" s="461"/>
      <c r="Q10" s="33" t="str">
        <f t="shared" si="6"/>
        <v/>
      </c>
      <c r="R10" s="458">
        <v>0</v>
      </c>
      <c r="S10" s="459"/>
      <c r="T10" s="458">
        <v>0</v>
      </c>
      <c r="U10" s="459"/>
      <c r="V10" s="458">
        <v>0</v>
      </c>
      <c r="W10" s="459"/>
      <c r="X10" s="460">
        <f t="shared" si="7"/>
        <v>0</v>
      </c>
      <c r="Y10" s="461"/>
      <c r="Z10" s="33" t="str">
        <f t="shared" si="8"/>
        <v/>
      </c>
      <c r="AA10" s="216" t="str">
        <f t="shared" si="2"/>
        <v/>
      </c>
      <c r="AB10" s="216" t="str">
        <f t="shared" si="3"/>
        <v/>
      </c>
      <c r="AC10" s="69" t="str">
        <f t="shared" si="4"/>
        <v/>
      </c>
    </row>
    <row r="11" spans="1:39" ht="15.95" customHeight="1" x14ac:dyDescent="0.25">
      <c r="A11" s="30"/>
      <c r="B11" s="30"/>
      <c r="C11" s="25"/>
      <c r="D11" s="25"/>
      <c r="E11" s="216">
        <v>6</v>
      </c>
      <c r="F11" s="172"/>
      <c r="G11" s="232" t="str">
        <f t="shared" si="0"/>
        <v/>
      </c>
      <c r="H11" s="232" t="str">
        <f t="shared" si="1"/>
        <v/>
      </c>
      <c r="I11" s="458">
        <v>0</v>
      </c>
      <c r="J11" s="459"/>
      <c r="K11" s="458">
        <v>0</v>
      </c>
      <c r="L11" s="459"/>
      <c r="M11" s="458">
        <v>0</v>
      </c>
      <c r="N11" s="459"/>
      <c r="O11" s="460">
        <f t="shared" si="5"/>
        <v>0</v>
      </c>
      <c r="P11" s="461"/>
      <c r="Q11" s="33" t="str">
        <f t="shared" si="6"/>
        <v/>
      </c>
      <c r="R11" s="458">
        <v>0</v>
      </c>
      <c r="S11" s="459"/>
      <c r="T11" s="458">
        <v>0</v>
      </c>
      <c r="U11" s="459"/>
      <c r="V11" s="458">
        <v>0</v>
      </c>
      <c r="W11" s="459"/>
      <c r="X11" s="460">
        <f t="shared" si="7"/>
        <v>0</v>
      </c>
      <c r="Y11" s="461"/>
      <c r="Z11" s="33" t="str">
        <f t="shared" si="8"/>
        <v/>
      </c>
      <c r="AA11" s="216" t="str">
        <f t="shared" si="2"/>
        <v/>
      </c>
      <c r="AB11" s="216" t="str">
        <f t="shared" si="3"/>
        <v/>
      </c>
      <c r="AC11" s="69" t="str">
        <f t="shared" si="4"/>
        <v/>
      </c>
    </row>
    <row r="12" spans="1:39" ht="15.95" customHeight="1" x14ac:dyDescent="0.25">
      <c r="A12" s="30"/>
      <c r="B12" s="30"/>
      <c r="C12" s="25"/>
      <c r="D12" s="25"/>
      <c r="E12" s="216">
        <v>7</v>
      </c>
      <c r="F12" s="172"/>
      <c r="G12" s="232" t="str">
        <f t="shared" si="0"/>
        <v/>
      </c>
      <c r="H12" s="232" t="str">
        <f t="shared" si="1"/>
        <v/>
      </c>
      <c r="I12" s="458">
        <v>0</v>
      </c>
      <c r="J12" s="459"/>
      <c r="K12" s="458">
        <v>0</v>
      </c>
      <c r="L12" s="459"/>
      <c r="M12" s="458">
        <v>0</v>
      </c>
      <c r="N12" s="459"/>
      <c r="O12" s="460">
        <f t="shared" si="5"/>
        <v>0</v>
      </c>
      <c r="P12" s="461"/>
      <c r="Q12" s="33" t="str">
        <f t="shared" si="6"/>
        <v/>
      </c>
      <c r="R12" s="458">
        <v>0</v>
      </c>
      <c r="S12" s="459"/>
      <c r="T12" s="458">
        <v>0</v>
      </c>
      <c r="U12" s="459"/>
      <c r="V12" s="458">
        <v>0</v>
      </c>
      <c r="W12" s="459"/>
      <c r="X12" s="570"/>
      <c r="Y12" s="461"/>
      <c r="Z12" s="33" t="str">
        <f t="shared" si="8"/>
        <v/>
      </c>
      <c r="AA12" s="216" t="str">
        <f t="shared" si="2"/>
        <v/>
      </c>
      <c r="AB12" s="216" t="str">
        <f t="shared" si="3"/>
        <v/>
      </c>
      <c r="AC12" s="69" t="str">
        <f t="shared" si="4"/>
        <v/>
      </c>
    </row>
    <row r="13" spans="1:39" ht="15.95" customHeight="1" x14ac:dyDescent="0.25">
      <c r="A13" s="30"/>
      <c r="B13" s="30"/>
      <c r="C13" s="25"/>
      <c r="D13" s="25"/>
      <c r="E13" s="216">
        <v>8</v>
      </c>
      <c r="F13" s="172"/>
      <c r="G13" s="232" t="str">
        <f t="shared" si="0"/>
        <v/>
      </c>
      <c r="H13" s="232" t="str">
        <f t="shared" si="1"/>
        <v/>
      </c>
      <c r="I13" s="458">
        <v>0</v>
      </c>
      <c r="J13" s="459"/>
      <c r="K13" s="458">
        <v>0</v>
      </c>
      <c r="L13" s="459"/>
      <c r="M13" s="458">
        <v>0</v>
      </c>
      <c r="N13" s="459"/>
      <c r="O13" s="460">
        <f t="shared" si="5"/>
        <v>0</v>
      </c>
      <c r="P13" s="461"/>
      <c r="Q13" s="33" t="str">
        <f t="shared" si="6"/>
        <v/>
      </c>
      <c r="R13" s="458">
        <v>0</v>
      </c>
      <c r="S13" s="459"/>
      <c r="T13" s="458">
        <v>0</v>
      </c>
      <c r="U13" s="459"/>
      <c r="V13" s="458">
        <v>0</v>
      </c>
      <c r="W13" s="459"/>
      <c r="X13" s="460">
        <f t="shared" si="7"/>
        <v>0</v>
      </c>
      <c r="Y13" s="461"/>
      <c r="Z13" s="33" t="str">
        <f t="shared" si="8"/>
        <v/>
      </c>
      <c r="AA13" s="216" t="str">
        <f t="shared" si="2"/>
        <v/>
      </c>
      <c r="AB13" s="216" t="str">
        <f t="shared" si="3"/>
        <v/>
      </c>
      <c r="AC13" s="69" t="str">
        <f t="shared" si="4"/>
        <v/>
      </c>
    </row>
    <row r="14" spans="1:39" ht="15.95" customHeight="1" x14ac:dyDescent="0.25">
      <c r="A14" s="30"/>
      <c r="B14" s="30"/>
      <c r="C14" s="25"/>
      <c r="D14" s="25"/>
      <c r="E14" s="216">
        <v>9</v>
      </c>
      <c r="F14" s="172"/>
      <c r="G14" s="232" t="str">
        <f t="shared" si="0"/>
        <v/>
      </c>
      <c r="H14" s="232" t="str">
        <f t="shared" si="1"/>
        <v/>
      </c>
      <c r="I14" s="458">
        <v>0</v>
      </c>
      <c r="J14" s="459"/>
      <c r="K14" s="458">
        <v>0</v>
      </c>
      <c r="L14" s="459"/>
      <c r="M14" s="458">
        <v>0</v>
      </c>
      <c r="N14" s="459"/>
      <c r="O14" s="460">
        <f t="shared" si="5"/>
        <v>0</v>
      </c>
      <c r="P14" s="461"/>
      <c r="Q14" s="33" t="str">
        <f t="shared" si="6"/>
        <v/>
      </c>
      <c r="R14" s="458">
        <v>0</v>
      </c>
      <c r="S14" s="459"/>
      <c r="T14" s="458">
        <v>0</v>
      </c>
      <c r="U14" s="459"/>
      <c r="V14" s="458">
        <v>0</v>
      </c>
      <c r="W14" s="459"/>
      <c r="X14" s="460">
        <f t="shared" si="7"/>
        <v>0</v>
      </c>
      <c r="Y14" s="461"/>
      <c r="Z14" s="33" t="str">
        <f t="shared" si="8"/>
        <v/>
      </c>
      <c r="AA14" s="216" t="str">
        <f t="shared" si="2"/>
        <v/>
      </c>
      <c r="AB14" s="216" t="str">
        <f t="shared" si="3"/>
        <v/>
      </c>
      <c r="AC14" s="69" t="str">
        <f t="shared" si="4"/>
        <v/>
      </c>
    </row>
    <row r="15" spans="1:39" ht="15.95" customHeight="1" x14ac:dyDescent="0.25">
      <c r="A15" s="30"/>
      <c r="B15" s="30"/>
      <c r="C15" s="25"/>
      <c r="D15" s="25"/>
      <c r="E15" s="216">
        <v>10</v>
      </c>
      <c r="F15" s="172"/>
      <c r="G15" s="232" t="s">
        <v>7</v>
      </c>
      <c r="H15" s="232" t="str">
        <f t="shared" si="1"/>
        <v/>
      </c>
      <c r="I15" s="458">
        <v>0</v>
      </c>
      <c r="J15" s="459"/>
      <c r="K15" s="458">
        <v>0</v>
      </c>
      <c r="L15" s="459"/>
      <c r="M15" s="458">
        <v>0</v>
      </c>
      <c r="N15" s="459"/>
      <c r="O15" s="460">
        <f t="shared" si="5"/>
        <v>0</v>
      </c>
      <c r="P15" s="461"/>
      <c r="Q15" s="33" t="str">
        <f t="shared" si="6"/>
        <v/>
      </c>
      <c r="R15" s="458">
        <v>0</v>
      </c>
      <c r="S15" s="459"/>
      <c r="T15" s="458">
        <v>0</v>
      </c>
      <c r="U15" s="459"/>
      <c r="V15" s="458">
        <v>0</v>
      </c>
      <c r="W15" s="459"/>
      <c r="X15" s="460">
        <f t="shared" si="7"/>
        <v>0</v>
      </c>
      <c r="Y15" s="461"/>
      <c r="Z15" s="33" t="str">
        <f t="shared" si="8"/>
        <v/>
      </c>
      <c r="AA15" s="216" t="str">
        <f t="shared" si="2"/>
        <v/>
      </c>
      <c r="AB15" s="216" t="str">
        <f t="shared" si="3"/>
        <v/>
      </c>
      <c r="AC15" s="69" t="str">
        <f t="shared" si="4"/>
        <v/>
      </c>
    </row>
    <row r="16" spans="1:39" ht="15.95" customHeight="1" x14ac:dyDescent="0.25">
      <c r="A16" s="30"/>
      <c r="B16" s="30"/>
      <c r="C16" s="25"/>
      <c r="D16" s="25"/>
      <c r="E16" s="216">
        <v>11</v>
      </c>
      <c r="F16" s="172"/>
      <c r="G16" s="232" t="str">
        <f t="shared" si="0"/>
        <v/>
      </c>
      <c r="H16" s="232" t="str">
        <f t="shared" si="1"/>
        <v/>
      </c>
      <c r="I16" s="458">
        <v>0</v>
      </c>
      <c r="J16" s="459"/>
      <c r="K16" s="458">
        <v>0</v>
      </c>
      <c r="L16" s="459"/>
      <c r="M16" s="458">
        <v>0</v>
      </c>
      <c r="N16" s="459"/>
      <c r="O16" s="460">
        <f t="shared" si="5"/>
        <v>0</v>
      </c>
      <c r="P16" s="461"/>
      <c r="Q16" s="33" t="str">
        <f t="shared" si="6"/>
        <v/>
      </c>
      <c r="R16" s="458">
        <v>0</v>
      </c>
      <c r="S16" s="459"/>
      <c r="T16" s="458">
        <v>0</v>
      </c>
      <c r="U16" s="459"/>
      <c r="V16" s="458">
        <v>0</v>
      </c>
      <c r="W16" s="459"/>
      <c r="X16" s="460">
        <f t="shared" si="7"/>
        <v>0</v>
      </c>
      <c r="Y16" s="461"/>
      <c r="Z16" s="33" t="str">
        <f t="shared" si="8"/>
        <v/>
      </c>
      <c r="AA16" s="216" t="str">
        <f t="shared" si="2"/>
        <v/>
      </c>
      <c r="AB16" s="216" t="str">
        <f t="shared" si="3"/>
        <v/>
      </c>
      <c r="AC16" s="69" t="str">
        <f t="shared" si="4"/>
        <v/>
      </c>
    </row>
    <row r="17" spans="1:30" ht="15.95" customHeight="1" x14ac:dyDescent="0.25">
      <c r="A17" s="30"/>
      <c r="B17" s="30"/>
      <c r="C17" s="25"/>
      <c r="D17" s="25"/>
      <c r="E17" s="216">
        <v>12</v>
      </c>
      <c r="F17" s="172"/>
      <c r="G17" s="232" t="str">
        <f t="shared" si="0"/>
        <v/>
      </c>
      <c r="H17" s="232" t="str">
        <f t="shared" si="1"/>
        <v/>
      </c>
      <c r="I17" s="458">
        <v>0</v>
      </c>
      <c r="J17" s="459"/>
      <c r="K17" s="458">
        <v>0</v>
      </c>
      <c r="L17" s="459"/>
      <c r="M17" s="458">
        <v>0</v>
      </c>
      <c r="N17" s="459"/>
      <c r="O17" s="460">
        <f t="shared" si="5"/>
        <v>0</v>
      </c>
      <c r="P17" s="461"/>
      <c r="Q17" s="33" t="str">
        <f t="shared" si="6"/>
        <v/>
      </c>
      <c r="R17" s="458">
        <v>0</v>
      </c>
      <c r="S17" s="459"/>
      <c r="T17" s="458">
        <v>0</v>
      </c>
      <c r="U17" s="459"/>
      <c r="V17" s="458">
        <v>0</v>
      </c>
      <c r="W17" s="459"/>
      <c r="X17" s="460">
        <f t="shared" si="7"/>
        <v>0</v>
      </c>
      <c r="Y17" s="461"/>
      <c r="Z17" s="33" t="str">
        <f t="shared" si="8"/>
        <v/>
      </c>
      <c r="AA17" s="216" t="str">
        <f t="shared" si="2"/>
        <v/>
      </c>
      <c r="AB17" s="216" t="str">
        <f t="shared" si="3"/>
        <v/>
      </c>
      <c r="AC17" s="69" t="str">
        <f t="shared" si="4"/>
        <v/>
      </c>
    </row>
    <row r="18" spans="1:30" ht="15.95" customHeight="1" x14ac:dyDescent="0.25">
      <c r="A18" s="30"/>
      <c r="B18" s="30"/>
      <c r="C18" s="25"/>
      <c r="D18" s="25"/>
      <c r="E18" s="216">
        <v>13</v>
      </c>
      <c r="F18" s="172"/>
      <c r="G18" s="232" t="str">
        <f t="shared" si="0"/>
        <v/>
      </c>
      <c r="H18" s="232" t="str">
        <f t="shared" si="1"/>
        <v/>
      </c>
      <c r="I18" s="458">
        <v>0</v>
      </c>
      <c r="J18" s="459"/>
      <c r="K18" s="458">
        <v>0</v>
      </c>
      <c r="L18" s="459"/>
      <c r="M18" s="458">
        <v>0</v>
      </c>
      <c r="N18" s="459"/>
      <c r="O18" s="460">
        <f t="shared" si="5"/>
        <v>0</v>
      </c>
      <c r="P18" s="461"/>
      <c r="Q18" s="33" t="str">
        <f t="shared" si="6"/>
        <v/>
      </c>
      <c r="R18" s="458">
        <v>0</v>
      </c>
      <c r="S18" s="459"/>
      <c r="T18" s="458">
        <v>0</v>
      </c>
      <c r="U18" s="459"/>
      <c r="V18" s="458">
        <v>0</v>
      </c>
      <c r="W18" s="459"/>
      <c r="X18" s="460">
        <f t="shared" si="7"/>
        <v>0</v>
      </c>
      <c r="Y18" s="461"/>
      <c r="Z18" s="33" t="str">
        <f t="shared" si="8"/>
        <v/>
      </c>
      <c r="AA18" s="216" t="str">
        <f t="shared" si="2"/>
        <v/>
      </c>
      <c r="AB18" s="216" t="str">
        <f t="shared" si="3"/>
        <v/>
      </c>
      <c r="AC18" s="69" t="str">
        <f t="shared" si="4"/>
        <v/>
      </c>
    </row>
    <row r="19" spans="1:30" ht="15.95" customHeight="1" x14ac:dyDescent="0.25">
      <c r="A19" s="30"/>
      <c r="B19" s="30"/>
      <c r="C19" s="25"/>
      <c r="D19" s="25"/>
      <c r="E19" s="216">
        <v>14</v>
      </c>
      <c r="F19" s="172"/>
      <c r="G19" s="232" t="str">
        <f t="shared" si="0"/>
        <v/>
      </c>
      <c r="H19" s="232" t="str">
        <f t="shared" si="1"/>
        <v/>
      </c>
      <c r="I19" s="458">
        <v>0</v>
      </c>
      <c r="J19" s="459"/>
      <c r="K19" s="458">
        <v>0</v>
      </c>
      <c r="L19" s="459"/>
      <c r="M19" s="458">
        <v>0</v>
      </c>
      <c r="N19" s="459"/>
      <c r="O19" s="460">
        <f t="shared" si="5"/>
        <v>0</v>
      </c>
      <c r="P19" s="461"/>
      <c r="Q19" s="33" t="str">
        <f t="shared" si="6"/>
        <v/>
      </c>
      <c r="R19" s="458">
        <v>0</v>
      </c>
      <c r="S19" s="459"/>
      <c r="T19" s="458">
        <v>0</v>
      </c>
      <c r="U19" s="459"/>
      <c r="V19" s="458">
        <v>0</v>
      </c>
      <c r="W19" s="459"/>
      <c r="X19" s="460">
        <f t="shared" si="7"/>
        <v>0</v>
      </c>
      <c r="Y19" s="461"/>
      <c r="Z19" s="33" t="str">
        <f t="shared" si="8"/>
        <v/>
      </c>
      <c r="AA19" s="216" t="str">
        <f t="shared" si="2"/>
        <v/>
      </c>
      <c r="AB19" s="216" t="str">
        <f t="shared" si="3"/>
        <v/>
      </c>
      <c r="AC19" s="69" t="str">
        <f t="shared" si="4"/>
        <v/>
      </c>
    </row>
    <row r="20" spans="1:30" ht="15.95" customHeight="1" x14ac:dyDescent="0.25">
      <c r="A20" s="30"/>
      <c r="B20" s="30"/>
      <c r="C20" s="25"/>
      <c r="D20" s="25"/>
      <c r="E20" s="216">
        <v>15</v>
      </c>
      <c r="F20" s="172"/>
      <c r="G20" s="232" t="str">
        <f t="shared" si="0"/>
        <v/>
      </c>
      <c r="H20" s="232" t="str">
        <f t="shared" si="1"/>
        <v/>
      </c>
      <c r="I20" s="458">
        <v>0</v>
      </c>
      <c r="J20" s="459"/>
      <c r="K20" s="458">
        <v>0</v>
      </c>
      <c r="L20" s="459"/>
      <c r="M20" s="458">
        <v>0</v>
      </c>
      <c r="N20" s="459"/>
      <c r="O20" s="460">
        <f t="shared" si="5"/>
        <v>0</v>
      </c>
      <c r="P20" s="461"/>
      <c r="Q20" s="33" t="str">
        <f t="shared" si="6"/>
        <v/>
      </c>
      <c r="R20" s="458">
        <v>0</v>
      </c>
      <c r="S20" s="459"/>
      <c r="T20" s="458">
        <v>0</v>
      </c>
      <c r="U20" s="459"/>
      <c r="V20" s="458">
        <v>0</v>
      </c>
      <c r="W20" s="459"/>
      <c r="X20" s="460">
        <f t="shared" si="7"/>
        <v>0</v>
      </c>
      <c r="Y20" s="461"/>
      <c r="Z20" s="33" t="str">
        <f t="shared" si="8"/>
        <v/>
      </c>
      <c r="AA20" s="216" t="str">
        <f t="shared" si="2"/>
        <v/>
      </c>
      <c r="AB20" s="216" t="str">
        <f t="shared" si="3"/>
        <v/>
      </c>
      <c r="AC20" s="69" t="str">
        <f t="shared" si="4"/>
        <v/>
      </c>
    </row>
    <row r="21" spans="1:30" ht="15.95" customHeight="1" x14ac:dyDescent="0.25">
      <c r="A21" s="30"/>
      <c r="B21" s="30"/>
      <c r="C21" s="25"/>
      <c r="D21" s="25"/>
      <c r="E21" s="216">
        <v>16</v>
      </c>
      <c r="F21" s="172"/>
      <c r="G21" s="232" t="str">
        <f t="shared" si="0"/>
        <v/>
      </c>
      <c r="H21" s="232" t="str">
        <f t="shared" si="1"/>
        <v/>
      </c>
      <c r="I21" s="458">
        <v>0</v>
      </c>
      <c r="J21" s="459"/>
      <c r="K21" s="458">
        <v>0</v>
      </c>
      <c r="L21" s="459"/>
      <c r="M21" s="458">
        <v>0</v>
      </c>
      <c r="N21" s="459"/>
      <c r="O21" s="460">
        <f t="shared" si="5"/>
        <v>0</v>
      </c>
      <c r="P21" s="461"/>
      <c r="Q21" s="33" t="str">
        <f t="shared" si="6"/>
        <v/>
      </c>
      <c r="R21" s="458">
        <v>0</v>
      </c>
      <c r="S21" s="459"/>
      <c r="T21" s="458">
        <v>0</v>
      </c>
      <c r="U21" s="459"/>
      <c r="V21" s="458">
        <v>0</v>
      </c>
      <c r="W21" s="459"/>
      <c r="X21" s="460">
        <f t="shared" si="7"/>
        <v>0</v>
      </c>
      <c r="Y21" s="461"/>
      <c r="Z21" s="33" t="str">
        <f t="shared" si="8"/>
        <v/>
      </c>
      <c r="AA21" s="216" t="str">
        <f t="shared" si="2"/>
        <v/>
      </c>
      <c r="AB21" s="216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216" t="s">
        <v>43</v>
      </c>
      <c r="F24" s="216" t="s">
        <v>44</v>
      </c>
      <c r="G24" s="216" t="s">
        <v>24</v>
      </c>
      <c r="H24" s="216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215"/>
      <c r="AB24" s="215"/>
      <c r="AC24" s="71"/>
    </row>
    <row r="25" spans="1:30" ht="15.95" customHeight="1" x14ac:dyDescent="0.25">
      <c r="C25" s="25">
        <v>1</v>
      </c>
      <c r="D25" s="17">
        <v>9</v>
      </c>
      <c r="E25" s="216">
        <v>1</v>
      </c>
      <c r="F25" s="296">
        <f t="shared" ref="F25:F32" si="9">IFERROR(VLOOKUP($C25,$E$68:$N$99,2,FALSE),"")</f>
        <v>84</v>
      </c>
      <c r="G25" s="232" t="str">
        <f t="shared" ref="G25:G32" si="10">IFERROR(VLOOKUP($F25,discus,2,FALSE)&amp;" "&amp;UPPER(VLOOKUP($F25,discus,3,FALSE)),"")</f>
        <v>Heather CUBBAGE</v>
      </c>
      <c r="H25" s="232" t="str">
        <f t="shared" ref="H25:H32" si="11">IFERROR(VLOOKUP($F25,discus,5,FALSE),"")</f>
        <v>City of Portsmouth AC</v>
      </c>
      <c r="I25" s="446">
        <f>IFERROR(VLOOKUP($C25,$E$68:$N$99,10,FALSE),"")</f>
        <v>48.6</v>
      </c>
      <c r="J25" s="447"/>
      <c r="K25" s="216">
        <v>9</v>
      </c>
      <c r="L25" s="216" t="str">
        <f>IFERROR(VLOOKUP($D25,$E$68:$N$99,2,FALSE),"")</f>
        <v/>
      </c>
      <c r="M25" s="479" t="str">
        <f t="shared" ref="M25:M32" si="12">IFERROR(VLOOKUP($L25,discus,2,FALSE)&amp;" "&amp;UPPER(VLOOKUP($L25,discus,3,FALSE)),"")</f>
        <v/>
      </c>
      <c r="N25" s="568" t="str">
        <f t="shared" ref="N25:P32" si="13">IFERROR(VLOOKUP($F25,discus,2,FALSE)&amp;" "&amp;UPPER(VLOOKUP($F25,discus,3,FALSE)),"")</f>
        <v>Heather CUBBAGE</v>
      </c>
      <c r="O25" s="568" t="str">
        <f t="shared" si="13"/>
        <v>Heather CUBBAGE</v>
      </c>
      <c r="P25" s="569" t="str">
        <f t="shared" si="13"/>
        <v>Heather CUBBAGE</v>
      </c>
      <c r="Q25" s="479" t="str">
        <f t="shared" ref="Q25:Q32" si="14">IFERROR(VLOOKUP($L25,discus,5,FALSE),"")</f>
        <v/>
      </c>
      <c r="R25" s="568" t="str">
        <f t="shared" ref="R25:T32" si="15">IFERROR(VLOOKUP($F25,discus,5,FALSE),"")</f>
        <v>City of Portsmouth AC</v>
      </c>
      <c r="S25" s="568" t="str">
        <f t="shared" si="15"/>
        <v>City of Portsmouth AC</v>
      </c>
      <c r="T25" s="569" t="str">
        <f t="shared" si="15"/>
        <v>City of Portsmouth AC</v>
      </c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216">
        <v>2</v>
      </c>
      <c r="F26" s="216">
        <f t="shared" si="9"/>
        <v>83</v>
      </c>
      <c r="G26" s="232" t="str">
        <f t="shared" si="10"/>
        <v>Samantha CALLAWAY</v>
      </c>
      <c r="H26" s="232" t="str">
        <f t="shared" si="11"/>
        <v>Southampton</v>
      </c>
      <c r="I26" s="446">
        <f t="shared" ref="I26:I32" si="16">IFERROR(VLOOKUP($C26,$E$68:$N$99,10,FALSE),"")</f>
        <v>43.08</v>
      </c>
      <c r="J26" s="447"/>
      <c r="K26" s="216">
        <v>10</v>
      </c>
      <c r="L26" s="216" t="str">
        <f t="shared" ref="L26:L32" si="17">IFERROR(VLOOKUP($D26,$E$68:$N$99,2,FALSE),"")</f>
        <v/>
      </c>
      <c r="M26" s="479" t="str">
        <f t="shared" si="12"/>
        <v/>
      </c>
      <c r="N26" s="568" t="str">
        <f t="shared" si="13"/>
        <v>Samantha CALLAWAY</v>
      </c>
      <c r="O26" s="568" t="str">
        <f t="shared" si="13"/>
        <v>Samantha CALLAWAY</v>
      </c>
      <c r="P26" s="569" t="str">
        <f t="shared" si="13"/>
        <v>Samantha CALLAWAY</v>
      </c>
      <c r="Q26" s="479" t="str">
        <f t="shared" si="14"/>
        <v/>
      </c>
      <c r="R26" s="568" t="str">
        <f t="shared" si="15"/>
        <v>Southampton</v>
      </c>
      <c r="S26" s="568" t="str">
        <f t="shared" si="15"/>
        <v>Southampton</v>
      </c>
      <c r="T26" s="569" t="str">
        <f t="shared" si="15"/>
        <v>Southampton</v>
      </c>
      <c r="U26" s="446" t="str">
        <f t="shared" ref="U26:U32" si="18">IFERROR(VLOOKUP($D26,$E$68:$N$99,10,FALSE),"")</f>
        <v/>
      </c>
      <c r="V26" s="447"/>
      <c r="W26" s="41"/>
      <c r="X26" s="42"/>
      <c r="Y26" s="42"/>
      <c r="Z26" s="20"/>
      <c r="AA26" s="215"/>
      <c r="AB26" s="215"/>
      <c r="AC26" s="71"/>
    </row>
    <row r="27" spans="1:30" ht="15.95" customHeight="1" x14ac:dyDescent="0.25">
      <c r="C27" s="25">
        <v>3</v>
      </c>
      <c r="D27" s="17">
        <v>11</v>
      </c>
      <c r="E27" s="216">
        <v>3</v>
      </c>
      <c r="F27" s="216">
        <f t="shared" si="9"/>
        <v>81</v>
      </c>
      <c r="G27" s="232" t="str">
        <f t="shared" si="10"/>
        <v>Taia TUNSTALL</v>
      </c>
      <c r="H27" s="232" t="str">
        <f t="shared" si="11"/>
        <v>Watford Harriers</v>
      </c>
      <c r="I27" s="446">
        <f t="shared" si="16"/>
        <v>42.18</v>
      </c>
      <c r="J27" s="447"/>
      <c r="K27" s="216">
        <v>11</v>
      </c>
      <c r="L27" s="216"/>
      <c r="M27" s="479" t="str">
        <f t="shared" si="12"/>
        <v/>
      </c>
      <c r="N27" s="568" t="str">
        <f t="shared" si="13"/>
        <v>Taia TUNSTALL</v>
      </c>
      <c r="O27" s="568" t="str">
        <f t="shared" si="13"/>
        <v>Taia TUNSTALL</v>
      </c>
      <c r="P27" s="569" t="str">
        <f t="shared" si="13"/>
        <v>Taia TUNSTALL</v>
      </c>
      <c r="Q27" s="479" t="str">
        <f t="shared" si="14"/>
        <v/>
      </c>
      <c r="R27" s="568" t="str">
        <f t="shared" si="15"/>
        <v>Watford Harriers</v>
      </c>
      <c r="S27" s="568" t="str">
        <f t="shared" si="15"/>
        <v>Watford Harriers</v>
      </c>
      <c r="T27" s="569" t="str">
        <f t="shared" si="15"/>
        <v>Watford Harriers</v>
      </c>
      <c r="U27" s="446" t="str">
        <f t="shared" si="18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216">
        <v>4</v>
      </c>
      <c r="F28" s="216">
        <f t="shared" si="9"/>
        <v>79</v>
      </c>
      <c r="G28" s="232" t="str">
        <f t="shared" si="10"/>
        <v>Jessica EMERY</v>
      </c>
      <c r="H28" s="232" t="str">
        <f t="shared" si="11"/>
        <v>Shaftesbury</v>
      </c>
      <c r="I28" s="446">
        <f t="shared" si="16"/>
        <v>38.93</v>
      </c>
      <c r="J28" s="447"/>
      <c r="K28" s="216">
        <v>12</v>
      </c>
      <c r="L28" s="216" t="str">
        <f t="shared" si="17"/>
        <v/>
      </c>
      <c r="M28" s="479" t="str">
        <f t="shared" si="12"/>
        <v/>
      </c>
      <c r="N28" s="568" t="str">
        <f t="shared" si="13"/>
        <v>Jessica EMERY</v>
      </c>
      <c r="O28" s="568" t="str">
        <f t="shared" si="13"/>
        <v>Jessica EMERY</v>
      </c>
      <c r="P28" s="569" t="str">
        <f t="shared" si="13"/>
        <v>Jessica EMERY</v>
      </c>
      <c r="Q28" s="479" t="str">
        <f t="shared" si="14"/>
        <v/>
      </c>
      <c r="R28" s="568" t="str">
        <f t="shared" si="15"/>
        <v>Shaftesbury</v>
      </c>
      <c r="S28" s="568" t="str">
        <f t="shared" si="15"/>
        <v>Shaftesbury</v>
      </c>
      <c r="T28" s="569" t="str">
        <f t="shared" si="15"/>
        <v>Shaftesbury</v>
      </c>
      <c r="U28" s="446" t="str">
        <f t="shared" si="18"/>
        <v/>
      </c>
      <c r="V28" s="447"/>
      <c r="W28" s="41"/>
      <c r="X28" s="42"/>
      <c r="Y28" s="42"/>
      <c r="Z28" s="20"/>
      <c r="AA28" s="215"/>
      <c r="AB28" s="215"/>
      <c r="AC28" s="71"/>
    </row>
    <row r="29" spans="1:30" ht="15.95" customHeight="1" x14ac:dyDescent="0.25">
      <c r="C29" s="25">
        <v>5</v>
      </c>
      <c r="D29" s="17">
        <v>13</v>
      </c>
      <c r="E29" s="216">
        <v>5</v>
      </c>
      <c r="F29" s="216" t="str">
        <f t="shared" si="9"/>
        <v/>
      </c>
      <c r="G29" s="232" t="str">
        <f t="shared" si="10"/>
        <v/>
      </c>
      <c r="H29" s="232" t="str">
        <f t="shared" si="11"/>
        <v/>
      </c>
      <c r="I29" s="446" t="str">
        <f t="shared" si="16"/>
        <v/>
      </c>
      <c r="J29" s="447"/>
      <c r="K29" s="216">
        <v>13</v>
      </c>
      <c r="L29" s="216" t="str">
        <f t="shared" si="17"/>
        <v/>
      </c>
      <c r="M29" s="479" t="str">
        <f t="shared" si="12"/>
        <v/>
      </c>
      <c r="N29" s="568" t="str">
        <f t="shared" si="13"/>
        <v/>
      </c>
      <c r="O29" s="568" t="str">
        <f t="shared" si="13"/>
        <v/>
      </c>
      <c r="P29" s="569" t="str">
        <f t="shared" si="13"/>
        <v/>
      </c>
      <c r="Q29" s="479" t="str">
        <f t="shared" si="14"/>
        <v/>
      </c>
      <c r="R29" s="568" t="str">
        <f t="shared" si="15"/>
        <v/>
      </c>
      <c r="S29" s="568" t="str">
        <f t="shared" si="15"/>
        <v/>
      </c>
      <c r="T29" s="569" t="str">
        <f t="shared" si="15"/>
        <v/>
      </c>
      <c r="U29" s="446" t="str">
        <f t="shared" si="18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216">
        <v>6</v>
      </c>
      <c r="F30" s="216" t="str">
        <f t="shared" si="9"/>
        <v/>
      </c>
      <c r="G30" s="232" t="str">
        <f t="shared" si="10"/>
        <v/>
      </c>
      <c r="H30" s="232" t="str">
        <f t="shared" si="11"/>
        <v/>
      </c>
      <c r="I30" s="446" t="str">
        <f t="shared" si="16"/>
        <v/>
      </c>
      <c r="J30" s="447"/>
      <c r="K30" s="216">
        <v>14</v>
      </c>
      <c r="L30" s="216" t="str">
        <f t="shared" si="17"/>
        <v/>
      </c>
      <c r="M30" s="479" t="str">
        <f t="shared" si="12"/>
        <v/>
      </c>
      <c r="N30" s="568" t="str">
        <f t="shared" si="13"/>
        <v/>
      </c>
      <c r="O30" s="568" t="str">
        <f t="shared" si="13"/>
        <v/>
      </c>
      <c r="P30" s="569" t="str">
        <f t="shared" si="13"/>
        <v/>
      </c>
      <c r="Q30" s="479" t="str">
        <f t="shared" si="14"/>
        <v/>
      </c>
      <c r="R30" s="568" t="str">
        <f t="shared" si="15"/>
        <v/>
      </c>
      <c r="S30" s="568" t="str">
        <f t="shared" si="15"/>
        <v/>
      </c>
      <c r="T30" s="569" t="str">
        <f t="shared" si="15"/>
        <v/>
      </c>
      <c r="U30" s="446" t="str">
        <f t="shared" si="18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216">
        <v>7</v>
      </c>
      <c r="F31" s="216" t="str">
        <f t="shared" si="9"/>
        <v/>
      </c>
      <c r="G31" s="232" t="str">
        <f t="shared" si="10"/>
        <v/>
      </c>
      <c r="H31" s="232" t="str">
        <f t="shared" si="11"/>
        <v/>
      </c>
      <c r="I31" s="446" t="str">
        <f t="shared" si="16"/>
        <v/>
      </c>
      <c r="J31" s="447"/>
      <c r="K31" s="216">
        <v>15</v>
      </c>
      <c r="L31" s="216" t="str">
        <f t="shared" si="17"/>
        <v/>
      </c>
      <c r="M31" s="479" t="str">
        <f t="shared" si="12"/>
        <v/>
      </c>
      <c r="N31" s="568" t="str">
        <f t="shared" si="13"/>
        <v/>
      </c>
      <c r="O31" s="568" t="str">
        <f t="shared" si="13"/>
        <v/>
      </c>
      <c r="P31" s="569" t="str">
        <f t="shared" si="13"/>
        <v/>
      </c>
      <c r="Q31" s="479" t="str">
        <f t="shared" si="14"/>
        <v/>
      </c>
      <c r="R31" s="568" t="str">
        <f t="shared" si="15"/>
        <v/>
      </c>
      <c r="S31" s="568" t="str">
        <f t="shared" si="15"/>
        <v/>
      </c>
      <c r="T31" s="569" t="str">
        <f t="shared" si="15"/>
        <v/>
      </c>
      <c r="U31" s="446" t="str">
        <f t="shared" si="18"/>
        <v/>
      </c>
      <c r="V31" s="447"/>
      <c r="W31" s="41"/>
      <c r="X31" s="42"/>
      <c r="Y31" s="42"/>
      <c r="Z31" s="20"/>
      <c r="AA31" s="215"/>
      <c r="AB31" s="215"/>
      <c r="AC31" s="71"/>
    </row>
    <row r="32" spans="1:30" ht="15.95" customHeight="1" x14ac:dyDescent="0.25">
      <c r="C32" s="25">
        <v>8</v>
      </c>
      <c r="D32" s="17">
        <v>16</v>
      </c>
      <c r="E32" s="216">
        <v>8</v>
      </c>
      <c r="F32" s="216" t="str">
        <f t="shared" si="9"/>
        <v/>
      </c>
      <c r="G32" s="232" t="str">
        <f t="shared" si="10"/>
        <v/>
      </c>
      <c r="H32" s="232" t="str">
        <f t="shared" si="11"/>
        <v/>
      </c>
      <c r="I32" s="446" t="str">
        <f t="shared" si="16"/>
        <v/>
      </c>
      <c r="J32" s="447"/>
      <c r="K32" s="216">
        <v>16</v>
      </c>
      <c r="L32" s="216" t="str">
        <f t="shared" si="17"/>
        <v/>
      </c>
      <c r="M32" s="479" t="str">
        <f t="shared" si="12"/>
        <v/>
      </c>
      <c r="N32" s="568" t="str">
        <f t="shared" si="13"/>
        <v/>
      </c>
      <c r="O32" s="568" t="str">
        <f t="shared" si="13"/>
        <v/>
      </c>
      <c r="P32" s="569" t="str">
        <f t="shared" si="13"/>
        <v/>
      </c>
      <c r="Q32" s="479" t="str">
        <f t="shared" si="14"/>
        <v/>
      </c>
      <c r="R32" s="568" t="str">
        <f t="shared" si="15"/>
        <v/>
      </c>
      <c r="S32" s="568" t="str">
        <f t="shared" si="15"/>
        <v/>
      </c>
      <c r="T32" s="569" t="str">
        <f t="shared" si="15"/>
        <v/>
      </c>
      <c r="U32" s="446" t="str">
        <f t="shared" si="18"/>
        <v/>
      </c>
      <c r="V32" s="447"/>
      <c r="W32" s="43"/>
      <c r="X32" s="44"/>
      <c r="Y32" s="44"/>
      <c r="Z32" s="45"/>
      <c r="AA32" s="68"/>
      <c r="AB32" s="68"/>
      <c r="AC32" s="72"/>
    </row>
    <row r="33" spans="1:39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  <c r="AF33" s="20"/>
      <c r="AG33" s="20"/>
      <c r="AH33" s="20"/>
      <c r="AI33" s="20"/>
      <c r="AJ33" s="20"/>
      <c r="AK33" s="20"/>
      <c r="AL33" s="20"/>
      <c r="AM33" s="21"/>
    </row>
    <row r="34" spans="1:39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9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DISCUS POOL U20 WOMEN (INSIDE CIRCLE)</v>
      </c>
      <c r="H35" s="428"/>
      <c r="I35" s="426" t="s">
        <v>20</v>
      </c>
      <c r="J35" s="429"/>
      <c r="K35" s="427"/>
      <c r="L35" s="430">
        <f>L3</f>
        <v>13.15</v>
      </c>
      <c r="M35" s="431"/>
      <c r="N35" s="426" t="str">
        <f>N3</f>
        <v>RECORD</v>
      </c>
      <c r="O35" s="429"/>
      <c r="P35" s="427"/>
      <c r="Q35" s="415" t="str">
        <f>Q3</f>
        <v>40.86 (Birchfield Harriers) Louisa Chanter-Edmond 28/05/18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9" ht="32.1" hidden="1" customHeight="1" x14ac:dyDescent="0.25">
      <c r="E36" s="26" t="s">
        <v>22</v>
      </c>
      <c r="F36" s="26" t="s">
        <v>23</v>
      </c>
      <c r="G36" s="26" t="s">
        <v>24</v>
      </c>
      <c r="H36" s="212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9" hidden="1" x14ac:dyDescent="0.25">
      <c r="C37" s="25" t="s">
        <v>38</v>
      </c>
      <c r="D37" s="25" t="s">
        <v>39</v>
      </c>
      <c r="E37" s="212"/>
      <c r="F37" s="212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212"/>
      <c r="AB37" s="212"/>
      <c r="AC37" s="62"/>
    </row>
    <row r="38" spans="1:39" ht="15.95" hidden="1" customHeight="1" x14ac:dyDescent="0.25">
      <c r="A38" s="30"/>
      <c r="B38" s="30"/>
      <c r="C38" s="25">
        <f t="shared" ref="C38:D53" si="19">AB38</f>
        <v>0</v>
      </c>
      <c r="D38" s="25">
        <f t="shared" si="19"/>
        <v>0</v>
      </c>
      <c r="E38" s="213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0">IF(AND(I38="NT",K38="NT",M38="NT"),0,LARGE(I38:N38,1))</f>
        <v>0</v>
      </c>
      <c r="P38" s="404"/>
      <c r="Q38" s="212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212" t="str">
        <f>L84</f>
        <v/>
      </c>
      <c r="AA38" s="212"/>
      <c r="AB38" s="212"/>
      <c r="AC38" s="62"/>
      <c r="AD38" s="34"/>
    </row>
    <row r="39" spans="1:39" ht="15.95" hidden="1" customHeight="1" x14ac:dyDescent="0.25">
      <c r="A39" s="30"/>
      <c r="B39" s="30"/>
      <c r="C39" s="25">
        <f t="shared" si="19"/>
        <v>0</v>
      </c>
      <c r="D39" s="25">
        <f t="shared" si="19"/>
        <v>0</v>
      </c>
      <c r="E39" s="212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0"/>
        <v>0</v>
      </c>
      <c r="P39" s="404"/>
      <c r="Q39" s="212" t="str">
        <f t="shared" ref="Q39:Q53" si="21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2">IF(AND(R39="NT",T39="NT",V39="NT"),O39,IF(O39&gt;LARGE(R39:W39,1),O39,LARGE(R39:W39,1)))</f>
        <v>0</v>
      </c>
      <c r="Y39" s="404"/>
      <c r="Z39" s="212" t="str">
        <f t="shared" ref="Z39:Z53" si="23">L85</f>
        <v/>
      </c>
      <c r="AA39" s="212"/>
      <c r="AB39" s="212"/>
      <c r="AC39" s="62"/>
      <c r="AD39" s="35"/>
    </row>
    <row r="40" spans="1:39" ht="15.95" hidden="1" customHeight="1" x14ac:dyDescent="0.25">
      <c r="A40" s="30"/>
      <c r="B40" s="30"/>
      <c r="C40" s="25">
        <f t="shared" si="19"/>
        <v>0</v>
      </c>
      <c r="D40" s="25">
        <f t="shared" si="19"/>
        <v>0</v>
      </c>
      <c r="E40" s="213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0"/>
        <v>0</v>
      </c>
      <c r="P40" s="404"/>
      <c r="Q40" s="212" t="str">
        <f t="shared" si="21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2"/>
        <v>0</v>
      </c>
      <c r="Y40" s="404"/>
      <c r="Z40" s="212" t="str">
        <f t="shared" si="23"/>
        <v/>
      </c>
      <c r="AA40" s="212"/>
      <c r="AB40" s="212"/>
      <c r="AC40" s="62"/>
    </row>
    <row r="41" spans="1:39" ht="15.95" hidden="1" customHeight="1" x14ac:dyDescent="0.25">
      <c r="A41" s="30"/>
      <c r="B41" s="30"/>
      <c r="C41" s="25">
        <f t="shared" si="19"/>
        <v>0</v>
      </c>
      <c r="D41" s="25">
        <f t="shared" si="19"/>
        <v>0</v>
      </c>
      <c r="E41" s="212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0"/>
        <v>0</v>
      </c>
      <c r="P41" s="404"/>
      <c r="Q41" s="212" t="str">
        <f t="shared" si="21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2"/>
        <v>0</v>
      </c>
      <c r="Y41" s="404"/>
      <c r="Z41" s="212" t="str">
        <f t="shared" si="23"/>
        <v/>
      </c>
      <c r="AA41" s="212"/>
      <c r="AB41" s="212"/>
      <c r="AC41" s="62"/>
    </row>
    <row r="42" spans="1:39" ht="15.95" hidden="1" customHeight="1" x14ac:dyDescent="0.25">
      <c r="A42" s="30"/>
      <c r="B42" s="30"/>
      <c r="C42" s="25">
        <f t="shared" si="19"/>
        <v>0</v>
      </c>
      <c r="D42" s="25">
        <f t="shared" si="19"/>
        <v>0</v>
      </c>
      <c r="E42" s="213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0"/>
        <v>0</v>
      </c>
      <c r="P42" s="404"/>
      <c r="Q42" s="212" t="str">
        <f t="shared" si="21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2"/>
        <v>0</v>
      </c>
      <c r="Y42" s="404"/>
      <c r="Z42" s="212" t="str">
        <f t="shared" si="23"/>
        <v/>
      </c>
      <c r="AA42" s="212"/>
      <c r="AB42" s="212"/>
      <c r="AC42" s="62"/>
    </row>
    <row r="43" spans="1:39" ht="15.95" hidden="1" customHeight="1" x14ac:dyDescent="0.25">
      <c r="A43" s="30"/>
      <c r="B43" s="30"/>
      <c r="C43" s="25">
        <f t="shared" si="19"/>
        <v>0</v>
      </c>
      <c r="D43" s="25">
        <f t="shared" si="19"/>
        <v>0</v>
      </c>
      <c r="E43" s="212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0"/>
        <v>0</v>
      </c>
      <c r="P43" s="404"/>
      <c r="Q43" s="212" t="str">
        <f t="shared" si="21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2"/>
        <v>0</v>
      </c>
      <c r="Y43" s="404"/>
      <c r="Z43" s="212" t="str">
        <f t="shared" si="23"/>
        <v/>
      </c>
      <c r="AA43" s="212"/>
      <c r="AB43" s="212"/>
      <c r="AC43" s="62"/>
    </row>
    <row r="44" spans="1:39" ht="15.95" hidden="1" customHeight="1" x14ac:dyDescent="0.25">
      <c r="A44" s="30"/>
      <c r="B44" s="30"/>
      <c r="C44" s="25">
        <f t="shared" si="19"/>
        <v>0</v>
      </c>
      <c r="D44" s="25">
        <f t="shared" si="19"/>
        <v>0</v>
      </c>
      <c r="E44" s="213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0"/>
        <v>0</v>
      </c>
      <c r="P44" s="404"/>
      <c r="Q44" s="212" t="str">
        <f t="shared" si="21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2"/>
        <v>0</v>
      </c>
      <c r="Y44" s="404"/>
      <c r="Z44" s="212" t="str">
        <f t="shared" si="23"/>
        <v/>
      </c>
      <c r="AA44" s="212"/>
      <c r="AB44" s="212"/>
      <c r="AC44" s="62"/>
    </row>
    <row r="45" spans="1:39" ht="15.95" hidden="1" customHeight="1" x14ac:dyDescent="0.25">
      <c r="A45" s="30"/>
      <c r="B45" s="30"/>
      <c r="C45" s="25" t="str">
        <f t="shared" si="19"/>
        <v/>
      </c>
      <c r="D45" s="25" t="str">
        <f t="shared" si="19"/>
        <v/>
      </c>
      <c r="E45" s="212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0"/>
        <v>0</v>
      </c>
      <c r="P45" s="404"/>
      <c r="Q45" s="212" t="str">
        <f t="shared" si="21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2"/>
        <v>0</v>
      </c>
      <c r="Y45" s="404"/>
      <c r="Z45" s="212" t="str">
        <f t="shared" si="23"/>
        <v/>
      </c>
      <c r="AA45" s="212" t="str">
        <f>IF(OR(Z45=0,Z45=""),"",IF(VLOOKUP(F45*11,$F$14:$Z$21,21,FALSE)=0,"A",IF(Z45&gt;(VLOOKUP(F45*11,$F$14:$Z$21,21,FALSE)),"B","A")))</f>
        <v/>
      </c>
      <c r="AB45" s="212" t="str">
        <f t="shared" ref="AB45:AB53" si="24">IF(OR(Z45=0,Z45="",AA45="B"),"",RANK(AE45,$AE$6:$AE$21,1))</f>
        <v/>
      </c>
      <c r="AC45" s="62" t="str">
        <f>IF(OR(Z45=0,Z45="",AA45="A"),"",RANK(#REF!,#REF!,1))</f>
        <v/>
      </c>
    </row>
    <row r="46" spans="1:39" ht="15.95" hidden="1" customHeight="1" x14ac:dyDescent="0.25">
      <c r="A46" s="30"/>
      <c r="B46" s="30"/>
      <c r="C46" s="25" t="str">
        <f t="shared" si="19"/>
        <v/>
      </c>
      <c r="D46" s="25" t="str">
        <f t="shared" si="19"/>
        <v/>
      </c>
      <c r="E46" s="213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0"/>
        <v>0</v>
      </c>
      <c r="P46" s="404"/>
      <c r="Q46" s="212" t="str">
        <f t="shared" si="21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2"/>
        <v>0</v>
      </c>
      <c r="Y46" s="404"/>
      <c r="Z46" s="212" t="str">
        <f t="shared" si="23"/>
        <v/>
      </c>
      <c r="AA46" s="212" t="str">
        <f t="shared" ref="AA46:AA53" si="25">IF(OR(Z46=0,Z46=""),"",IF(VLOOKUP(F46/11,$F$6:$Z$13,21,FALSE)=0,"A",IF(Z46&gt;VLOOKUP(F46/11,$F$6:$Z$13,21,FALSE),"B","A")))</f>
        <v/>
      </c>
      <c r="AB46" s="212" t="str">
        <f t="shared" si="24"/>
        <v/>
      </c>
      <c r="AC46" s="62" t="str">
        <f>IF(OR(Z46=0,Z46="",AA46="A"),"",RANK(#REF!,#REF!,1))</f>
        <v/>
      </c>
    </row>
    <row r="47" spans="1:39" ht="15.95" hidden="1" customHeight="1" x14ac:dyDescent="0.25">
      <c r="A47" s="30"/>
      <c r="B47" s="30"/>
      <c r="C47" s="25" t="str">
        <f t="shared" si="19"/>
        <v/>
      </c>
      <c r="D47" s="25" t="str">
        <f t="shared" si="19"/>
        <v/>
      </c>
      <c r="E47" s="212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0"/>
        <v>0</v>
      </c>
      <c r="P47" s="404"/>
      <c r="Q47" s="212" t="str">
        <f t="shared" si="21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2"/>
        <v>0</v>
      </c>
      <c r="Y47" s="404"/>
      <c r="Z47" s="212" t="str">
        <f t="shared" si="23"/>
        <v/>
      </c>
      <c r="AA47" s="212" t="str">
        <f t="shared" si="25"/>
        <v/>
      </c>
      <c r="AB47" s="212" t="str">
        <f t="shared" si="24"/>
        <v/>
      </c>
      <c r="AC47" s="62" t="str">
        <f>IF(OR(Z47=0,Z47="",AA47="A"),"",RANK(#REF!,#REF!,1))</f>
        <v/>
      </c>
    </row>
    <row r="48" spans="1:39" ht="15.95" hidden="1" customHeight="1" x14ac:dyDescent="0.25">
      <c r="A48" s="30"/>
      <c r="B48" s="30"/>
      <c r="C48" s="25" t="str">
        <f t="shared" si="19"/>
        <v/>
      </c>
      <c r="D48" s="25" t="str">
        <f t="shared" si="19"/>
        <v/>
      </c>
      <c r="E48" s="213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0"/>
        <v>0</v>
      </c>
      <c r="P48" s="404"/>
      <c r="Q48" s="212" t="str">
        <f t="shared" si="21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2"/>
        <v>0</v>
      </c>
      <c r="Y48" s="404"/>
      <c r="Z48" s="212" t="str">
        <f t="shared" si="23"/>
        <v/>
      </c>
      <c r="AA48" s="212" t="str">
        <f t="shared" si="25"/>
        <v/>
      </c>
      <c r="AB48" s="212" t="str">
        <f t="shared" si="24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9"/>
        <v/>
      </c>
      <c r="D49" s="25" t="str">
        <f t="shared" si="19"/>
        <v/>
      </c>
      <c r="E49" s="212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0"/>
        <v>0</v>
      </c>
      <c r="P49" s="404"/>
      <c r="Q49" s="212" t="str">
        <f t="shared" si="21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2"/>
        <v>0</v>
      </c>
      <c r="Y49" s="404"/>
      <c r="Z49" s="212" t="str">
        <f t="shared" si="23"/>
        <v/>
      </c>
      <c r="AA49" s="212" t="str">
        <f t="shared" si="25"/>
        <v/>
      </c>
      <c r="AB49" s="212" t="str">
        <f t="shared" si="24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9"/>
        <v/>
      </c>
      <c r="D50" s="25" t="str">
        <f t="shared" si="19"/>
        <v/>
      </c>
      <c r="E50" s="213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0"/>
        <v>0</v>
      </c>
      <c r="P50" s="404"/>
      <c r="Q50" s="212" t="str">
        <f t="shared" si="21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2"/>
        <v>0</v>
      </c>
      <c r="Y50" s="404"/>
      <c r="Z50" s="212" t="str">
        <f t="shared" si="23"/>
        <v/>
      </c>
      <c r="AA50" s="212" t="str">
        <f t="shared" si="25"/>
        <v/>
      </c>
      <c r="AB50" s="212" t="str">
        <f t="shared" si="24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9"/>
        <v/>
      </c>
      <c r="D51" s="25" t="str">
        <f t="shared" si="19"/>
        <v/>
      </c>
      <c r="E51" s="212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0"/>
        <v>0</v>
      </c>
      <c r="P51" s="404"/>
      <c r="Q51" s="212" t="str">
        <f t="shared" si="21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2"/>
        <v>0</v>
      </c>
      <c r="Y51" s="404"/>
      <c r="Z51" s="212" t="str">
        <f t="shared" si="23"/>
        <v/>
      </c>
      <c r="AA51" s="212" t="str">
        <f t="shared" si="25"/>
        <v/>
      </c>
      <c r="AB51" s="212" t="str">
        <f t="shared" si="24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9"/>
        <v/>
      </c>
      <c r="D52" s="25" t="str">
        <f t="shared" si="19"/>
        <v/>
      </c>
      <c r="E52" s="213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0"/>
        <v>0</v>
      </c>
      <c r="P52" s="404"/>
      <c r="Q52" s="212" t="str">
        <f t="shared" si="21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2"/>
        <v>0</v>
      </c>
      <c r="Y52" s="404"/>
      <c r="Z52" s="212" t="str">
        <f t="shared" si="23"/>
        <v/>
      </c>
      <c r="AA52" s="212" t="str">
        <f t="shared" si="25"/>
        <v/>
      </c>
      <c r="AB52" s="212" t="str">
        <f t="shared" si="24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9"/>
        <v/>
      </c>
      <c r="D53" s="25" t="str">
        <f t="shared" si="19"/>
        <v/>
      </c>
      <c r="E53" s="212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0"/>
        <v>0</v>
      </c>
      <c r="P53" s="404"/>
      <c r="Q53" s="212" t="str">
        <f t="shared" si="21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2"/>
        <v>0</v>
      </c>
      <c r="Y53" s="404"/>
      <c r="Z53" s="212" t="str">
        <f t="shared" si="23"/>
        <v/>
      </c>
      <c r="AA53" s="212" t="str">
        <f t="shared" si="25"/>
        <v/>
      </c>
      <c r="AB53" s="212" t="str">
        <f t="shared" si="24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212" t="s">
        <v>43</v>
      </c>
      <c r="F56" s="212" t="s">
        <v>44</v>
      </c>
      <c r="G56" s="212" t="s">
        <v>24</v>
      </c>
      <c r="H56" s="212" t="s">
        <v>25</v>
      </c>
      <c r="I56" s="418" t="s">
        <v>45</v>
      </c>
      <c r="J56" s="418"/>
      <c r="K56" s="213" t="s">
        <v>43</v>
      </c>
      <c r="L56" s="214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215"/>
      <c r="AB56" s="215"/>
      <c r="AC56" s="71"/>
    </row>
    <row r="57" spans="1:30" ht="15.95" hidden="1" customHeight="1" x14ac:dyDescent="0.25">
      <c r="C57" s="25">
        <v>17</v>
      </c>
      <c r="D57" s="17">
        <v>25</v>
      </c>
      <c r="E57" s="212">
        <v>17</v>
      </c>
      <c r="F57" s="212" t="str">
        <f>IF(ISERROR(VLOOKUP($C57,$L$68:$N$99,2,FALSE)=TRUE),"",VLOOKUP($C57,$L$68:$N$99,2,FALSE))</f>
        <v/>
      </c>
      <c r="G57" s="56" t="str">
        <f t="shared" ref="G57:G64" si="26">IF(ISERROR(VLOOKUP($F57,males_declared,2,FALSE))=TRUE,"",UPPER(VLOOKUP($F57,males_declared,2,FALSE)))</f>
        <v/>
      </c>
      <c r="H57" s="56" t="str">
        <f t="shared" ref="H57:H64" si="27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212">
        <v>25</v>
      </c>
      <c r="L57" s="212" t="str">
        <f>IF(ISERROR(VLOOKUP($D57,$L$68:$N$99,2,FALSE)=TRUE),"",VLOOKUP($D57,$L$68:$N$99,2,FALSE))</f>
        <v/>
      </c>
      <c r="M57" s="405" t="str">
        <f t="shared" ref="M57:M64" si="28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9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212">
        <v>18</v>
      </c>
      <c r="F58" s="212" t="str">
        <f t="shared" ref="F58:F64" si="30">IF(ISERROR(VLOOKUP($C58,$L$68:$N$99,2,FALSE)=TRUE),"",VLOOKUP($C58,$L$68:$N$99,2,FALSE))</f>
        <v/>
      </c>
      <c r="G58" s="56" t="str">
        <f t="shared" si="26"/>
        <v/>
      </c>
      <c r="H58" s="56" t="str">
        <f t="shared" si="27"/>
        <v/>
      </c>
      <c r="I58" s="402" t="str">
        <f t="shared" ref="I58:I64" si="31">IF(ISERROR(VLOOKUP($C58,$L$68:$N$99,3,FALSE)=TRUE),"",VLOOKUP($C58,$L$68:$N$99,3,FALSE))</f>
        <v/>
      </c>
      <c r="J58" s="404"/>
      <c r="K58" s="212">
        <v>26</v>
      </c>
      <c r="L58" s="212" t="str">
        <f t="shared" ref="L58:L64" si="32">IF(ISERROR(VLOOKUP($D58,$L$68:$N$99,2,FALSE)=TRUE),"",VLOOKUP($D58,$L$68:$N$99,2,FALSE))</f>
        <v/>
      </c>
      <c r="M58" s="405" t="str">
        <f t="shared" si="28"/>
        <v/>
      </c>
      <c r="N58" s="406"/>
      <c r="O58" s="406"/>
      <c r="P58" s="407"/>
      <c r="Q58" s="408" t="str">
        <f t="shared" si="29"/>
        <v/>
      </c>
      <c r="R58" s="409"/>
      <c r="S58" s="409"/>
      <c r="T58" s="410"/>
      <c r="U58" s="402" t="str">
        <f t="shared" ref="U58:U64" si="33">IF(ISERROR(VLOOKUP($D58,$L$68:$N$99,3,FALSE)=TRUE),"",VLOOKUP($D58,$L$68:$N$99,3,FALSE))</f>
        <v/>
      </c>
      <c r="V58" s="404"/>
      <c r="W58" s="41"/>
      <c r="X58" s="42"/>
      <c r="Y58" s="42"/>
      <c r="Z58" s="20"/>
      <c r="AA58" s="215"/>
      <c r="AB58" s="215"/>
      <c r="AC58" s="71"/>
    </row>
    <row r="59" spans="1:30" ht="15.95" hidden="1" customHeight="1" x14ac:dyDescent="0.25">
      <c r="C59" s="25">
        <v>19</v>
      </c>
      <c r="D59" s="17">
        <v>27</v>
      </c>
      <c r="E59" s="212">
        <v>19</v>
      </c>
      <c r="F59" s="212" t="str">
        <f t="shared" si="30"/>
        <v/>
      </c>
      <c r="G59" s="56" t="str">
        <f t="shared" si="26"/>
        <v/>
      </c>
      <c r="H59" s="56" t="str">
        <f t="shared" si="27"/>
        <v/>
      </c>
      <c r="I59" s="402" t="str">
        <f t="shared" si="31"/>
        <v/>
      </c>
      <c r="J59" s="404"/>
      <c r="K59" s="212">
        <v>27</v>
      </c>
      <c r="L59" s="212" t="str">
        <f t="shared" si="32"/>
        <v/>
      </c>
      <c r="M59" s="405" t="str">
        <f t="shared" si="28"/>
        <v/>
      </c>
      <c r="N59" s="406"/>
      <c r="O59" s="406"/>
      <c r="P59" s="407"/>
      <c r="Q59" s="408" t="str">
        <f t="shared" si="29"/>
        <v/>
      </c>
      <c r="R59" s="409"/>
      <c r="S59" s="409"/>
      <c r="T59" s="410"/>
      <c r="U59" s="402" t="str">
        <f t="shared" si="33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212">
        <v>20</v>
      </c>
      <c r="F60" s="212" t="str">
        <f t="shared" si="30"/>
        <v/>
      </c>
      <c r="G60" s="56" t="str">
        <f t="shared" si="26"/>
        <v/>
      </c>
      <c r="H60" s="56" t="str">
        <f t="shared" si="27"/>
        <v/>
      </c>
      <c r="I60" s="402" t="str">
        <f t="shared" si="31"/>
        <v/>
      </c>
      <c r="J60" s="404"/>
      <c r="K60" s="212">
        <v>28</v>
      </c>
      <c r="L60" s="212" t="str">
        <f t="shared" si="32"/>
        <v/>
      </c>
      <c r="M60" s="405" t="str">
        <f t="shared" si="28"/>
        <v/>
      </c>
      <c r="N60" s="406"/>
      <c r="O60" s="406"/>
      <c r="P60" s="407"/>
      <c r="Q60" s="408" t="str">
        <f t="shared" si="29"/>
        <v/>
      </c>
      <c r="R60" s="409"/>
      <c r="S60" s="409"/>
      <c r="T60" s="410"/>
      <c r="U60" s="402" t="str">
        <f t="shared" si="33"/>
        <v/>
      </c>
      <c r="V60" s="404"/>
      <c r="W60" s="41"/>
      <c r="X60" s="42"/>
      <c r="Y60" s="42"/>
      <c r="Z60" s="20"/>
      <c r="AA60" s="215"/>
      <c r="AB60" s="215"/>
      <c r="AC60" s="71"/>
    </row>
    <row r="61" spans="1:30" ht="15.95" hidden="1" customHeight="1" x14ac:dyDescent="0.25">
      <c r="C61" s="25">
        <v>21</v>
      </c>
      <c r="D61" s="17">
        <v>29</v>
      </c>
      <c r="E61" s="212">
        <v>21</v>
      </c>
      <c r="F61" s="212" t="str">
        <f t="shared" si="30"/>
        <v/>
      </c>
      <c r="G61" s="56" t="str">
        <f t="shared" si="26"/>
        <v/>
      </c>
      <c r="H61" s="56" t="str">
        <f t="shared" si="27"/>
        <v/>
      </c>
      <c r="I61" s="402" t="str">
        <f t="shared" si="31"/>
        <v/>
      </c>
      <c r="J61" s="404"/>
      <c r="K61" s="212">
        <v>29</v>
      </c>
      <c r="L61" s="212" t="str">
        <f t="shared" si="32"/>
        <v/>
      </c>
      <c r="M61" s="405" t="str">
        <f t="shared" si="28"/>
        <v/>
      </c>
      <c r="N61" s="406"/>
      <c r="O61" s="406"/>
      <c r="P61" s="407"/>
      <c r="Q61" s="408" t="str">
        <f t="shared" si="29"/>
        <v/>
      </c>
      <c r="R61" s="409"/>
      <c r="S61" s="409"/>
      <c r="T61" s="410"/>
      <c r="U61" s="402" t="str">
        <f t="shared" si="33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212">
        <v>22</v>
      </c>
      <c r="F62" s="212" t="str">
        <f t="shared" si="30"/>
        <v/>
      </c>
      <c r="G62" s="56" t="str">
        <f t="shared" si="26"/>
        <v/>
      </c>
      <c r="H62" s="56" t="str">
        <f t="shared" si="27"/>
        <v/>
      </c>
      <c r="I62" s="402" t="str">
        <f t="shared" si="31"/>
        <v/>
      </c>
      <c r="J62" s="404"/>
      <c r="K62" s="212">
        <v>30</v>
      </c>
      <c r="L62" s="212" t="str">
        <f t="shared" si="32"/>
        <v/>
      </c>
      <c r="M62" s="405" t="str">
        <f t="shared" si="28"/>
        <v/>
      </c>
      <c r="N62" s="406"/>
      <c r="O62" s="406"/>
      <c r="P62" s="407"/>
      <c r="Q62" s="408" t="str">
        <f t="shared" si="29"/>
        <v/>
      </c>
      <c r="R62" s="409"/>
      <c r="S62" s="409"/>
      <c r="T62" s="410"/>
      <c r="U62" s="402" t="str">
        <f t="shared" si="33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212">
        <v>23</v>
      </c>
      <c r="F63" s="212" t="str">
        <f t="shared" si="30"/>
        <v/>
      </c>
      <c r="G63" s="56" t="str">
        <f t="shared" si="26"/>
        <v/>
      </c>
      <c r="H63" s="56" t="str">
        <f t="shared" si="27"/>
        <v/>
      </c>
      <c r="I63" s="402" t="str">
        <f t="shared" si="31"/>
        <v/>
      </c>
      <c r="J63" s="404"/>
      <c r="K63" s="212">
        <v>31</v>
      </c>
      <c r="L63" s="212" t="str">
        <f t="shared" si="32"/>
        <v/>
      </c>
      <c r="M63" s="405" t="str">
        <f t="shared" si="28"/>
        <v/>
      </c>
      <c r="N63" s="406"/>
      <c r="O63" s="406"/>
      <c r="P63" s="407"/>
      <c r="Q63" s="408" t="str">
        <f t="shared" si="29"/>
        <v/>
      </c>
      <c r="R63" s="409"/>
      <c r="S63" s="409"/>
      <c r="T63" s="410"/>
      <c r="U63" s="402" t="str">
        <f t="shared" si="33"/>
        <v/>
      </c>
      <c r="V63" s="404"/>
      <c r="W63" s="41"/>
      <c r="X63" s="42"/>
      <c r="Y63" s="42"/>
      <c r="Z63" s="20"/>
      <c r="AA63" s="215"/>
      <c r="AB63" s="215"/>
      <c r="AC63" s="71"/>
    </row>
    <row r="64" spans="1:30" ht="15.95" hidden="1" customHeight="1" x14ac:dyDescent="0.25">
      <c r="C64" s="25">
        <v>24</v>
      </c>
      <c r="D64" s="17">
        <v>32</v>
      </c>
      <c r="E64" s="212">
        <v>24</v>
      </c>
      <c r="F64" s="212" t="str">
        <f t="shared" si="30"/>
        <v/>
      </c>
      <c r="G64" s="56" t="str">
        <f t="shared" si="26"/>
        <v/>
      </c>
      <c r="H64" s="56" t="str">
        <f t="shared" si="27"/>
        <v/>
      </c>
      <c r="I64" s="402" t="str">
        <f t="shared" si="31"/>
        <v/>
      </c>
      <c r="J64" s="404"/>
      <c r="K64" s="212">
        <v>32</v>
      </c>
      <c r="L64" s="212" t="str">
        <f t="shared" si="32"/>
        <v/>
      </c>
      <c r="M64" s="405" t="str">
        <f t="shared" si="28"/>
        <v/>
      </c>
      <c r="N64" s="406"/>
      <c r="O64" s="406"/>
      <c r="P64" s="407"/>
      <c r="Q64" s="408" t="str">
        <f t="shared" si="29"/>
        <v/>
      </c>
      <c r="R64" s="409"/>
      <c r="S64" s="409"/>
      <c r="T64" s="410"/>
      <c r="U64" s="402" t="str">
        <f t="shared" si="33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4">L68</f>
        <v>4</v>
      </c>
      <c r="F68" s="47">
        <f t="shared" ref="F68:H83" si="35">F6</f>
        <v>79</v>
      </c>
      <c r="G68" s="48" t="str">
        <f t="shared" si="35"/>
        <v>Jessica EMERY</v>
      </c>
      <c r="H68" s="48" t="str">
        <f t="shared" si="35"/>
        <v>Shaftesbury</v>
      </c>
      <c r="I68" s="47">
        <f>O6</f>
        <v>38.93</v>
      </c>
      <c r="J68" s="47">
        <f>IF(OR(I68=0,I68=""),"",RANK(I68,$I$68:$I$99))</f>
        <v>2</v>
      </c>
      <c r="K68" s="47">
        <f t="shared" ref="K68:K83" si="36">X6</f>
        <v>38.93</v>
      </c>
      <c r="L68" s="47">
        <f t="shared" ref="L68:L99" si="37">IF(OR(K68=0,K68=""),"",RANK(K68,$K$68:$K$99))</f>
        <v>4</v>
      </c>
      <c r="M68" s="47">
        <f t="shared" ref="M68:M99" si="38">F68</f>
        <v>79</v>
      </c>
      <c r="N68" s="47">
        <f t="shared" ref="N68:N99" si="39">K68</f>
        <v>38.93</v>
      </c>
    </row>
    <row r="69" spans="3:14" hidden="1" x14ac:dyDescent="0.25">
      <c r="C69" s="22"/>
      <c r="D69" s="22"/>
      <c r="E69" s="47">
        <f t="shared" si="34"/>
        <v>3</v>
      </c>
      <c r="F69" s="47">
        <f t="shared" si="35"/>
        <v>81</v>
      </c>
      <c r="G69" s="48" t="str">
        <f t="shared" si="35"/>
        <v>Taia TUNSTALL</v>
      </c>
      <c r="H69" s="48" t="str">
        <f t="shared" si="35"/>
        <v>Watford Harriers</v>
      </c>
      <c r="I69" s="47">
        <f t="shared" ref="I69:I83" si="40">O7</f>
        <v>32.74</v>
      </c>
      <c r="J69" s="47">
        <f t="shared" ref="J69:J99" si="41">IF(OR(I69=0,I69=""),"",RANK(I69,$I$68:$I$99))</f>
        <v>4</v>
      </c>
      <c r="K69" s="47">
        <f t="shared" si="36"/>
        <v>42.18</v>
      </c>
      <c r="L69" s="47">
        <f t="shared" si="37"/>
        <v>3</v>
      </c>
      <c r="M69" s="47">
        <f t="shared" si="38"/>
        <v>81</v>
      </c>
      <c r="N69" s="47">
        <f t="shared" si="39"/>
        <v>42.18</v>
      </c>
    </row>
    <row r="70" spans="3:14" hidden="1" x14ac:dyDescent="0.25">
      <c r="C70" s="22"/>
      <c r="D70" s="22"/>
      <c r="E70" s="47">
        <f t="shared" si="34"/>
        <v>2</v>
      </c>
      <c r="F70" s="47">
        <f t="shared" si="35"/>
        <v>83</v>
      </c>
      <c r="G70" s="48" t="str">
        <f t="shared" si="35"/>
        <v>Samantha CALLAWAY</v>
      </c>
      <c r="H70" s="48" t="str">
        <f t="shared" si="35"/>
        <v>Southampton</v>
      </c>
      <c r="I70" s="47">
        <f t="shared" si="40"/>
        <v>37.65</v>
      </c>
      <c r="J70" s="47">
        <f t="shared" si="41"/>
        <v>3</v>
      </c>
      <c r="K70" s="47">
        <f t="shared" si="36"/>
        <v>43.08</v>
      </c>
      <c r="L70" s="47">
        <f t="shared" si="37"/>
        <v>2</v>
      </c>
      <c r="M70" s="47">
        <f t="shared" si="38"/>
        <v>83</v>
      </c>
      <c r="N70" s="47">
        <f t="shared" si="39"/>
        <v>43.08</v>
      </c>
    </row>
    <row r="71" spans="3:14" hidden="1" x14ac:dyDescent="0.25">
      <c r="C71" s="22"/>
      <c r="D71" s="22"/>
      <c r="E71" s="47">
        <f t="shared" si="34"/>
        <v>1</v>
      </c>
      <c r="F71" s="47">
        <f t="shared" si="35"/>
        <v>84</v>
      </c>
      <c r="G71" s="48" t="str">
        <f t="shared" si="35"/>
        <v>Heather CUBBAGE</v>
      </c>
      <c r="H71" s="48" t="str">
        <f t="shared" si="35"/>
        <v>City of Portsmouth AC</v>
      </c>
      <c r="I71" s="47">
        <f t="shared" si="40"/>
        <v>45.05</v>
      </c>
      <c r="J71" s="47">
        <f t="shared" si="41"/>
        <v>1</v>
      </c>
      <c r="K71" s="47">
        <f t="shared" si="36"/>
        <v>48.6</v>
      </c>
      <c r="L71" s="47">
        <f t="shared" si="37"/>
        <v>1</v>
      </c>
      <c r="M71" s="47">
        <f t="shared" si="38"/>
        <v>84</v>
      </c>
      <c r="N71" s="47">
        <f t="shared" si="39"/>
        <v>48.6</v>
      </c>
    </row>
    <row r="72" spans="3:14" hidden="1" x14ac:dyDescent="0.25">
      <c r="C72" s="22"/>
      <c r="D72" s="22"/>
      <c r="E72" s="47" t="str">
        <f t="shared" si="34"/>
        <v/>
      </c>
      <c r="F72" s="47">
        <f t="shared" si="35"/>
        <v>0</v>
      </c>
      <c r="G72" s="48" t="str">
        <f t="shared" si="35"/>
        <v/>
      </c>
      <c r="H72" s="48" t="str">
        <f t="shared" si="35"/>
        <v/>
      </c>
      <c r="I72" s="47">
        <f t="shared" si="40"/>
        <v>0</v>
      </c>
      <c r="J72" s="47" t="str">
        <f t="shared" si="41"/>
        <v/>
      </c>
      <c r="K72" s="47">
        <f t="shared" si="36"/>
        <v>0</v>
      </c>
      <c r="L72" s="47" t="str">
        <f t="shared" si="37"/>
        <v/>
      </c>
      <c r="M72" s="47">
        <f t="shared" si="38"/>
        <v>0</v>
      </c>
      <c r="N72" s="47">
        <f t="shared" si="39"/>
        <v>0</v>
      </c>
    </row>
    <row r="73" spans="3:14" hidden="1" x14ac:dyDescent="0.25">
      <c r="C73" s="22"/>
      <c r="D73" s="22"/>
      <c r="E73" s="47" t="str">
        <f t="shared" si="34"/>
        <v/>
      </c>
      <c r="F73" s="47">
        <f t="shared" si="35"/>
        <v>0</v>
      </c>
      <c r="G73" s="48" t="str">
        <f t="shared" si="35"/>
        <v/>
      </c>
      <c r="H73" s="48" t="str">
        <f t="shared" si="35"/>
        <v/>
      </c>
      <c r="I73" s="47">
        <f t="shared" si="40"/>
        <v>0</v>
      </c>
      <c r="J73" s="47" t="str">
        <f t="shared" si="41"/>
        <v/>
      </c>
      <c r="K73" s="47">
        <f t="shared" si="36"/>
        <v>0</v>
      </c>
      <c r="L73" s="47" t="str">
        <f t="shared" si="37"/>
        <v/>
      </c>
      <c r="M73" s="47">
        <f t="shared" si="38"/>
        <v>0</v>
      </c>
      <c r="N73" s="47">
        <f t="shared" si="39"/>
        <v>0</v>
      </c>
    </row>
    <row r="74" spans="3:14" hidden="1" x14ac:dyDescent="0.25">
      <c r="C74" s="22"/>
      <c r="D74" s="22"/>
      <c r="E74" s="47" t="str">
        <f t="shared" si="34"/>
        <v/>
      </c>
      <c r="F74" s="47">
        <f t="shared" si="35"/>
        <v>0</v>
      </c>
      <c r="G74" s="48" t="str">
        <f t="shared" si="35"/>
        <v/>
      </c>
      <c r="H74" s="48" t="str">
        <f t="shared" si="35"/>
        <v/>
      </c>
      <c r="I74" s="47">
        <f t="shared" si="40"/>
        <v>0</v>
      </c>
      <c r="J74" s="47" t="str">
        <f t="shared" si="41"/>
        <v/>
      </c>
      <c r="K74" s="47">
        <f t="shared" si="36"/>
        <v>0</v>
      </c>
      <c r="L74" s="47" t="str">
        <f t="shared" si="37"/>
        <v/>
      </c>
      <c r="M74" s="47">
        <f t="shared" si="38"/>
        <v>0</v>
      </c>
      <c r="N74" s="47">
        <f t="shared" si="39"/>
        <v>0</v>
      </c>
    </row>
    <row r="75" spans="3:14" hidden="1" x14ac:dyDescent="0.25">
      <c r="C75" s="22"/>
      <c r="D75" s="22"/>
      <c r="E75" s="47" t="str">
        <f t="shared" si="34"/>
        <v/>
      </c>
      <c r="F75" s="47">
        <f t="shared" si="35"/>
        <v>0</v>
      </c>
      <c r="G75" s="48" t="str">
        <f t="shared" si="35"/>
        <v/>
      </c>
      <c r="H75" s="48" t="str">
        <f t="shared" si="35"/>
        <v/>
      </c>
      <c r="I75" s="47">
        <f t="shared" si="40"/>
        <v>0</v>
      </c>
      <c r="J75" s="47" t="str">
        <f t="shared" si="41"/>
        <v/>
      </c>
      <c r="K75" s="47">
        <f t="shared" si="36"/>
        <v>0</v>
      </c>
      <c r="L75" s="47" t="str">
        <f t="shared" si="37"/>
        <v/>
      </c>
      <c r="M75" s="47">
        <f t="shared" si="38"/>
        <v>0</v>
      </c>
      <c r="N75" s="47">
        <f t="shared" si="39"/>
        <v>0</v>
      </c>
    </row>
    <row r="76" spans="3:14" hidden="1" x14ac:dyDescent="0.25">
      <c r="C76" s="22"/>
      <c r="D76" s="22"/>
      <c r="E76" s="47" t="str">
        <f t="shared" si="34"/>
        <v/>
      </c>
      <c r="F76" s="47">
        <f t="shared" si="35"/>
        <v>0</v>
      </c>
      <c r="G76" s="48" t="str">
        <f t="shared" si="35"/>
        <v/>
      </c>
      <c r="H76" s="48" t="str">
        <f t="shared" si="35"/>
        <v/>
      </c>
      <c r="I76" s="47">
        <f t="shared" si="40"/>
        <v>0</v>
      </c>
      <c r="J76" s="47" t="str">
        <f t="shared" si="41"/>
        <v/>
      </c>
      <c r="K76" s="47">
        <f t="shared" si="36"/>
        <v>0</v>
      </c>
      <c r="L76" s="47" t="str">
        <f t="shared" si="37"/>
        <v/>
      </c>
      <c r="M76" s="47">
        <f t="shared" si="38"/>
        <v>0</v>
      </c>
      <c r="N76" s="47">
        <f t="shared" si="39"/>
        <v>0</v>
      </c>
    </row>
    <row r="77" spans="3:14" hidden="1" x14ac:dyDescent="0.25">
      <c r="C77" s="22"/>
      <c r="D77" s="22"/>
      <c r="E77" s="47" t="str">
        <f t="shared" si="34"/>
        <v/>
      </c>
      <c r="F77" s="47">
        <f t="shared" si="35"/>
        <v>0</v>
      </c>
      <c r="G77" s="48" t="str">
        <f t="shared" si="35"/>
        <v xml:space="preserve"> </v>
      </c>
      <c r="H77" s="48" t="str">
        <f t="shared" si="35"/>
        <v/>
      </c>
      <c r="I77" s="47">
        <f t="shared" si="40"/>
        <v>0</v>
      </c>
      <c r="J77" s="47" t="str">
        <f t="shared" si="41"/>
        <v/>
      </c>
      <c r="K77" s="47">
        <f t="shared" si="36"/>
        <v>0</v>
      </c>
      <c r="L77" s="47" t="str">
        <f t="shared" si="37"/>
        <v/>
      </c>
      <c r="M77" s="47">
        <f t="shared" si="38"/>
        <v>0</v>
      </c>
      <c r="N77" s="47">
        <f t="shared" si="39"/>
        <v>0</v>
      </c>
    </row>
    <row r="78" spans="3:14" hidden="1" x14ac:dyDescent="0.25">
      <c r="C78" s="22"/>
      <c r="D78" s="22"/>
      <c r="E78" s="47" t="str">
        <f t="shared" si="34"/>
        <v/>
      </c>
      <c r="F78" s="47">
        <f t="shared" si="35"/>
        <v>0</v>
      </c>
      <c r="G78" s="48" t="str">
        <f t="shared" si="35"/>
        <v/>
      </c>
      <c r="H78" s="48" t="str">
        <f t="shared" si="35"/>
        <v/>
      </c>
      <c r="I78" s="47">
        <f t="shared" si="40"/>
        <v>0</v>
      </c>
      <c r="J78" s="47" t="str">
        <f t="shared" si="41"/>
        <v/>
      </c>
      <c r="K78" s="47">
        <f t="shared" si="36"/>
        <v>0</v>
      </c>
      <c r="L78" s="47" t="str">
        <f t="shared" si="37"/>
        <v/>
      </c>
      <c r="M78" s="47">
        <f t="shared" si="38"/>
        <v>0</v>
      </c>
      <c r="N78" s="47">
        <f t="shared" si="39"/>
        <v>0</v>
      </c>
    </row>
    <row r="79" spans="3:14" hidden="1" x14ac:dyDescent="0.25">
      <c r="C79" s="22"/>
      <c r="D79" s="22"/>
      <c r="E79" s="47" t="str">
        <f t="shared" si="34"/>
        <v/>
      </c>
      <c r="F79" s="47">
        <f t="shared" si="35"/>
        <v>0</v>
      </c>
      <c r="G79" s="48" t="str">
        <f t="shared" si="35"/>
        <v/>
      </c>
      <c r="H79" s="48" t="str">
        <f t="shared" si="35"/>
        <v/>
      </c>
      <c r="I79" s="47">
        <f t="shared" si="40"/>
        <v>0</v>
      </c>
      <c r="J79" s="47" t="str">
        <f t="shared" si="41"/>
        <v/>
      </c>
      <c r="K79" s="47">
        <f t="shared" si="36"/>
        <v>0</v>
      </c>
      <c r="L79" s="47" t="str">
        <f t="shared" si="37"/>
        <v/>
      </c>
      <c r="M79" s="47">
        <f t="shared" si="38"/>
        <v>0</v>
      </c>
      <c r="N79" s="47">
        <f t="shared" si="39"/>
        <v>0</v>
      </c>
    </row>
    <row r="80" spans="3:14" hidden="1" x14ac:dyDescent="0.25">
      <c r="C80" s="22"/>
      <c r="D80" s="22"/>
      <c r="E80" s="47" t="str">
        <f t="shared" si="34"/>
        <v/>
      </c>
      <c r="F80" s="47">
        <f t="shared" si="35"/>
        <v>0</v>
      </c>
      <c r="G80" s="48" t="str">
        <f t="shared" si="35"/>
        <v/>
      </c>
      <c r="H80" s="48" t="str">
        <f t="shared" si="35"/>
        <v/>
      </c>
      <c r="I80" s="47">
        <f t="shared" si="40"/>
        <v>0</v>
      </c>
      <c r="J80" s="47" t="str">
        <f t="shared" si="41"/>
        <v/>
      </c>
      <c r="K80" s="47">
        <f t="shared" si="36"/>
        <v>0</v>
      </c>
      <c r="L80" s="47" t="str">
        <f t="shared" si="37"/>
        <v/>
      </c>
      <c r="M80" s="47">
        <f t="shared" si="38"/>
        <v>0</v>
      </c>
      <c r="N80" s="47">
        <f t="shared" si="39"/>
        <v>0</v>
      </c>
    </row>
    <row r="81" spans="5:29" s="22" customFormat="1" hidden="1" x14ac:dyDescent="0.25">
      <c r="E81" s="47" t="str">
        <f t="shared" si="34"/>
        <v/>
      </c>
      <c r="F81" s="47">
        <f t="shared" si="35"/>
        <v>0</v>
      </c>
      <c r="G81" s="48" t="str">
        <f t="shared" si="35"/>
        <v/>
      </c>
      <c r="H81" s="48" t="str">
        <f t="shared" si="35"/>
        <v/>
      </c>
      <c r="I81" s="47">
        <f t="shared" si="40"/>
        <v>0</v>
      </c>
      <c r="J81" s="47" t="str">
        <f t="shared" si="41"/>
        <v/>
      </c>
      <c r="K81" s="47">
        <f t="shared" si="36"/>
        <v>0</v>
      </c>
      <c r="L81" s="47" t="str">
        <f t="shared" si="37"/>
        <v/>
      </c>
      <c r="M81" s="47">
        <f t="shared" si="38"/>
        <v>0</v>
      </c>
      <c r="N81" s="47">
        <f t="shared" si="39"/>
        <v>0</v>
      </c>
      <c r="AA81" s="30"/>
      <c r="AB81" s="30"/>
      <c r="AC81" s="70"/>
    </row>
    <row r="82" spans="5:29" s="22" customFormat="1" hidden="1" x14ac:dyDescent="0.25">
      <c r="E82" s="47" t="str">
        <f t="shared" si="34"/>
        <v/>
      </c>
      <c r="F82" s="47">
        <f t="shared" si="35"/>
        <v>0</v>
      </c>
      <c r="G82" s="48" t="str">
        <f t="shared" si="35"/>
        <v/>
      </c>
      <c r="H82" s="48" t="str">
        <f t="shared" si="35"/>
        <v/>
      </c>
      <c r="I82" s="47">
        <f t="shared" si="40"/>
        <v>0</v>
      </c>
      <c r="J82" s="47" t="str">
        <f t="shared" si="41"/>
        <v/>
      </c>
      <c r="K82" s="47">
        <f t="shared" si="36"/>
        <v>0</v>
      </c>
      <c r="L82" s="47" t="str">
        <f t="shared" si="37"/>
        <v/>
      </c>
      <c r="M82" s="47">
        <f t="shared" si="38"/>
        <v>0</v>
      </c>
      <c r="N82" s="47">
        <f t="shared" si="39"/>
        <v>0</v>
      </c>
      <c r="AA82" s="30"/>
      <c r="AB82" s="30"/>
      <c r="AC82" s="70"/>
    </row>
    <row r="83" spans="5:29" s="22" customFormat="1" hidden="1" x14ac:dyDescent="0.25">
      <c r="E83" s="47" t="str">
        <f t="shared" si="34"/>
        <v/>
      </c>
      <c r="F83" s="47">
        <f t="shared" si="35"/>
        <v>0</v>
      </c>
      <c r="G83" s="48" t="str">
        <f t="shared" si="35"/>
        <v/>
      </c>
      <c r="H83" s="48" t="str">
        <f t="shared" si="35"/>
        <v/>
      </c>
      <c r="I83" s="47">
        <f t="shared" si="40"/>
        <v>0</v>
      </c>
      <c r="J83" s="47" t="str">
        <f t="shared" si="41"/>
        <v/>
      </c>
      <c r="K83" s="47">
        <f t="shared" si="36"/>
        <v>0</v>
      </c>
      <c r="L83" s="47" t="str">
        <f t="shared" si="37"/>
        <v/>
      </c>
      <c r="M83" s="47">
        <f t="shared" si="38"/>
        <v>0</v>
      </c>
      <c r="N83" s="47">
        <f t="shared" si="39"/>
        <v>0</v>
      </c>
      <c r="AA83" s="30"/>
      <c r="AB83" s="30"/>
      <c r="AC83" s="70"/>
    </row>
    <row r="84" spans="5:29" s="22" customFormat="1" hidden="1" x14ac:dyDescent="0.25">
      <c r="E84" s="50" t="str">
        <f t="shared" si="34"/>
        <v/>
      </c>
      <c r="F84" s="50">
        <f t="shared" ref="F84:H99" si="42">F38</f>
        <v>0</v>
      </c>
      <c r="G84" s="49" t="str">
        <f t="shared" si="42"/>
        <v/>
      </c>
      <c r="H84" s="49" t="str">
        <f t="shared" si="42"/>
        <v/>
      </c>
      <c r="I84" s="50">
        <f>O38</f>
        <v>0</v>
      </c>
      <c r="J84" s="50" t="str">
        <f t="shared" si="41"/>
        <v/>
      </c>
      <c r="K84" s="50">
        <f>X38</f>
        <v>0</v>
      </c>
      <c r="L84" s="50" t="str">
        <f t="shared" si="37"/>
        <v/>
      </c>
      <c r="M84" s="50">
        <f t="shared" si="38"/>
        <v>0</v>
      </c>
      <c r="N84" s="50">
        <f t="shared" si="39"/>
        <v>0</v>
      </c>
      <c r="AA84" s="30"/>
      <c r="AB84" s="30"/>
      <c r="AC84" s="70"/>
    </row>
    <row r="85" spans="5:29" s="22" customFormat="1" hidden="1" x14ac:dyDescent="0.25">
      <c r="E85" s="50" t="str">
        <f t="shared" si="34"/>
        <v/>
      </c>
      <c r="F85" s="50">
        <f t="shared" si="42"/>
        <v>0</v>
      </c>
      <c r="G85" s="49" t="str">
        <f t="shared" si="42"/>
        <v/>
      </c>
      <c r="H85" s="49" t="str">
        <f t="shared" si="42"/>
        <v/>
      </c>
      <c r="I85" s="50">
        <f t="shared" ref="I85:I99" si="43">O39</f>
        <v>0</v>
      </c>
      <c r="J85" s="50" t="str">
        <f t="shared" si="41"/>
        <v/>
      </c>
      <c r="K85" s="50">
        <f t="shared" ref="K85:K99" si="44">X39</f>
        <v>0</v>
      </c>
      <c r="L85" s="50" t="str">
        <f t="shared" si="37"/>
        <v/>
      </c>
      <c r="M85" s="50">
        <f t="shared" si="38"/>
        <v>0</v>
      </c>
      <c r="N85" s="50">
        <f t="shared" si="39"/>
        <v>0</v>
      </c>
      <c r="AA85" s="30"/>
      <c r="AB85" s="30"/>
      <c r="AC85" s="70"/>
    </row>
    <row r="86" spans="5:29" s="22" customFormat="1" hidden="1" x14ac:dyDescent="0.25">
      <c r="E86" s="50" t="str">
        <f t="shared" si="34"/>
        <v/>
      </c>
      <c r="F86" s="50">
        <f t="shared" si="42"/>
        <v>0</v>
      </c>
      <c r="G86" s="49" t="str">
        <f t="shared" si="42"/>
        <v/>
      </c>
      <c r="H86" s="49" t="str">
        <f t="shared" si="42"/>
        <v/>
      </c>
      <c r="I86" s="50">
        <f t="shared" si="43"/>
        <v>0</v>
      </c>
      <c r="J86" s="50" t="str">
        <f t="shared" si="41"/>
        <v/>
      </c>
      <c r="K86" s="50">
        <f t="shared" si="44"/>
        <v>0</v>
      </c>
      <c r="L86" s="50" t="str">
        <f t="shared" si="37"/>
        <v/>
      </c>
      <c r="M86" s="50">
        <f t="shared" si="38"/>
        <v>0</v>
      </c>
      <c r="N86" s="50">
        <f t="shared" si="39"/>
        <v>0</v>
      </c>
      <c r="AA86" s="30"/>
      <c r="AB86" s="30"/>
      <c r="AC86" s="70"/>
    </row>
    <row r="87" spans="5:29" s="22" customFormat="1" hidden="1" x14ac:dyDescent="0.25">
      <c r="E87" s="50" t="str">
        <f t="shared" si="34"/>
        <v/>
      </c>
      <c r="F87" s="50">
        <f t="shared" si="42"/>
        <v>0</v>
      </c>
      <c r="G87" s="49" t="str">
        <f t="shared" si="42"/>
        <v/>
      </c>
      <c r="H87" s="49" t="str">
        <f t="shared" si="42"/>
        <v/>
      </c>
      <c r="I87" s="50">
        <f t="shared" si="43"/>
        <v>0</v>
      </c>
      <c r="J87" s="50" t="str">
        <f t="shared" si="41"/>
        <v/>
      </c>
      <c r="K87" s="50">
        <f t="shared" si="44"/>
        <v>0</v>
      </c>
      <c r="L87" s="50" t="str">
        <f t="shared" si="37"/>
        <v/>
      </c>
      <c r="M87" s="50">
        <f t="shared" si="38"/>
        <v>0</v>
      </c>
      <c r="N87" s="50">
        <f t="shared" si="39"/>
        <v>0</v>
      </c>
      <c r="AA87" s="30"/>
      <c r="AB87" s="30"/>
      <c r="AC87" s="70"/>
    </row>
    <row r="88" spans="5:29" s="22" customFormat="1" hidden="1" x14ac:dyDescent="0.25">
      <c r="E88" s="50" t="str">
        <f t="shared" si="34"/>
        <v/>
      </c>
      <c r="F88" s="50">
        <f t="shared" si="42"/>
        <v>0</v>
      </c>
      <c r="G88" s="49" t="str">
        <f t="shared" si="42"/>
        <v/>
      </c>
      <c r="H88" s="49" t="str">
        <f t="shared" si="42"/>
        <v/>
      </c>
      <c r="I88" s="50">
        <f t="shared" si="43"/>
        <v>0</v>
      </c>
      <c r="J88" s="50" t="str">
        <f t="shared" si="41"/>
        <v/>
      </c>
      <c r="K88" s="50">
        <f t="shared" si="44"/>
        <v>0</v>
      </c>
      <c r="L88" s="50" t="str">
        <f t="shared" si="37"/>
        <v/>
      </c>
      <c r="M88" s="50">
        <f t="shared" si="38"/>
        <v>0</v>
      </c>
      <c r="N88" s="50">
        <f t="shared" si="39"/>
        <v>0</v>
      </c>
      <c r="AA88" s="30"/>
      <c r="AB88" s="30"/>
      <c r="AC88" s="70"/>
    </row>
    <row r="89" spans="5:29" s="22" customFormat="1" hidden="1" x14ac:dyDescent="0.25">
      <c r="E89" s="50" t="str">
        <f t="shared" si="34"/>
        <v/>
      </c>
      <c r="F89" s="50">
        <f t="shared" si="42"/>
        <v>0</v>
      </c>
      <c r="G89" s="49" t="str">
        <f t="shared" si="42"/>
        <v/>
      </c>
      <c r="H89" s="49" t="str">
        <f t="shared" si="42"/>
        <v/>
      </c>
      <c r="I89" s="50">
        <f t="shared" si="43"/>
        <v>0</v>
      </c>
      <c r="J89" s="50" t="str">
        <f t="shared" si="41"/>
        <v/>
      </c>
      <c r="K89" s="50">
        <f t="shared" si="44"/>
        <v>0</v>
      </c>
      <c r="L89" s="50" t="str">
        <f t="shared" si="37"/>
        <v/>
      </c>
      <c r="M89" s="50">
        <f t="shared" si="38"/>
        <v>0</v>
      </c>
      <c r="N89" s="50">
        <f t="shared" si="39"/>
        <v>0</v>
      </c>
      <c r="AA89" s="30"/>
      <c r="AB89" s="30"/>
      <c r="AC89" s="70"/>
    </row>
    <row r="90" spans="5:29" s="22" customFormat="1" hidden="1" x14ac:dyDescent="0.25">
      <c r="E90" s="50" t="str">
        <f t="shared" si="34"/>
        <v/>
      </c>
      <c r="F90" s="50">
        <f t="shared" si="42"/>
        <v>0</v>
      </c>
      <c r="G90" s="49" t="str">
        <f t="shared" si="42"/>
        <v/>
      </c>
      <c r="H90" s="49" t="str">
        <f t="shared" si="42"/>
        <v/>
      </c>
      <c r="I90" s="50">
        <f t="shared" si="43"/>
        <v>0</v>
      </c>
      <c r="J90" s="50" t="str">
        <f t="shared" si="41"/>
        <v/>
      </c>
      <c r="K90" s="50">
        <f t="shared" si="44"/>
        <v>0</v>
      </c>
      <c r="L90" s="50" t="str">
        <f t="shared" si="37"/>
        <v/>
      </c>
      <c r="M90" s="50">
        <f t="shared" si="38"/>
        <v>0</v>
      </c>
      <c r="N90" s="50">
        <f t="shared" si="39"/>
        <v>0</v>
      </c>
      <c r="AA90" s="30"/>
      <c r="AB90" s="30"/>
      <c r="AC90" s="70"/>
    </row>
    <row r="91" spans="5:29" s="22" customFormat="1" hidden="1" x14ac:dyDescent="0.25">
      <c r="E91" s="50" t="str">
        <f t="shared" si="34"/>
        <v/>
      </c>
      <c r="F91" s="50" t="str">
        <f t="shared" si="42"/>
        <v/>
      </c>
      <c r="G91" s="49" t="str">
        <f t="shared" si="42"/>
        <v/>
      </c>
      <c r="H91" s="49" t="str">
        <f t="shared" si="42"/>
        <v/>
      </c>
      <c r="I91" s="50">
        <f t="shared" si="43"/>
        <v>0</v>
      </c>
      <c r="J91" s="50" t="str">
        <f t="shared" si="41"/>
        <v/>
      </c>
      <c r="K91" s="50">
        <f t="shared" si="44"/>
        <v>0</v>
      </c>
      <c r="L91" s="50" t="str">
        <f t="shared" si="37"/>
        <v/>
      </c>
      <c r="M91" s="50" t="str">
        <f t="shared" si="38"/>
        <v/>
      </c>
      <c r="N91" s="50">
        <f t="shared" si="39"/>
        <v>0</v>
      </c>
      <c r="AA91" s="30"/>
      <c r="AB91" s="30"/>
      <c r="AC91" s="70"/>
    </row>
    <row r="92" spans="5:29" s="22" customFormat="1" hidden="1" x14ac:dyDescent="0.25">
      <c r="E92" s="50" t="str">
        <f t="shared" si="34"/>
        <v/>
      </c>
      <c r="F92" s="50" t="str">
        <f t="shared" si="42"/>
        <v/>
      </c>
      <c r="G92" s="49" t="str">
        <f t="shared" si="42"/>
        <v/>
      </c>
      <c r="H92" s="49" t="str">
        <f t="shared" si="42"/>
        <v/>
      </c>
      <c r="I92" s="50">
        <f t="shared" si="43"/>
        <v>0</v>
      </c>
      <c r="J92" s="50" t="str">
        <f t="shared" si="41"/>
        <v/>
      </c>
      <c r="K92" s="50">
        <f t="shared" si="44"/>
        <v>0</v>
      </c>
      <c r="L92" s="50" t="str">
        <f t="shared" si="37"/>
        <v/>
      </c>
      <c r="M92" s="50" t="str">
        <f t="shared" si="38"/>
        <v/>
      </c>
      <c r="N92" s="50">
        <f t="shared" si="39"/>
        <v>0</v>
      </c>
      <c r="AA92" s="30"/>
      <c r="AB92" s="30"/>
      <c r="AC92" s="70"/>
    </row>
    <row r="93" spans="5:29" s="22" customFormat="1" hidden="1" x14ac:dyDescent="0.25">
      <c r="E93" s="50" t="str">
        <f t="shared" si="34"/>
        <v/>
      </c>
      <c r="F93" s="50" t="str">
        <f t="shared" si="42"/>
        <v/>
      </c>
      <c r="G93" s="49" t="str">
        <f t="shared" si="42"/>
        <v/>
      </c>
      <c r="H93" s="49" t="str">
        <f t="shared" si="42"/>
        <v/>
      </c>
      <c r="I93" s="50">
        <f t="shared" si="43"/>
        <v>0</v>
      </c>
      <c r="J93" s="50" t="str">
        <f t="shared" si="41"/>
        <v/>
      </c>
      <c r="K93" s="50">
        <f t="shared" si="44"/>
        <v>0</v>
      </c>
      <c r="L93" s="50" t="str">
        <f t="shared" si="37"/>
        <v/>
      </c>
      <c r="M93" s="50" t="str">
        <f t="shared" si="38"/>
        <v/>
      </c>
      <c r="N93" s="50">
        <f t="shared" si="39"/>
        <v>0</v>
      </c>
      <c r="AA93" s="30"/>
      <c r="AB93" s="30"/>
      <c r="AC93" s="70"/>
    </row>
    <row r="94" spans="5:29" s="22" customFormat="1" hidden="1" x14ac:dyDescent="0.25">
      <c r="E94" s="50" t="str">
        <f t="shared" si="34"/>
        <v/>
      </c>
      <c r="F94" s="50" t="str">
        <f t="shared" si="42"/>
        <v/>
      </c>
      <c r="G94" s="49" t="str">
        <f t="shared" si="42"/>
        <v/>
      </c>
      <c r="H94" s="49" t="str">
        <f t="shared" si="42"/>
        <v/>
      </c>
      <c r="I94" s="50">
        <f t="shared" si="43"/>
        <v>0</v>
      </c>
      <c r="J94" s="50" t="str">
        <f t="shared" si="41"/>
        <v/>
      </c>
      <c r="K94" s="50">
        <f t="shared" si="44"/>
        <v>0</v>
      </c>
      <c r="L94" s="50" t="str">
        <f t="shared" si="37"/>
        <v/>
      </c>
      <c r="M94" s="50" t="str">
        <f t="shared" si="38"/>
        <v/>
      </c>
      <c r="N94" s="50">
        <f t="shared" si="39"/>
        <v>0</v>
      </c>
      <c r="AA94" s="30"/>
      <c r="AB94" s="30"/>
      <c r="AC94" s="70"/>
    </row>
    <row r="95" spans="5:29" s="22" customFormat="1" hidden="1" x14ac:dyDescent="0.25">
      <c r="E95" s="50" t="str">
        <f t="shared" si="34"/>
        <v/>
      </c>
      <c r="F95" s="50" t="str">
        <f t="shared" si="42"/>
        <v/>
      </c>
      <c r="G95" s="49" t="str">
        <f t="shared" si="42"/>
        <v/>
      </c>
      <c r="H95" s="49" t="str">
        <f t="shared" si="42"/>
        <v/>
      </c>
      <c r="I95" s="50">
        <f t="shared" si="43"/>
        <v>0</v>
      </c>
      <c r="J95" s="50" t="str">
        <f t="shared" si="41"/>
        <v/>
      </c>
      <c r="K95" s="50">
        <f t="shared" si="44"/>
        <v>0</v>
      </c>
      <c r="L95" s="50" t="str">
        <f t="shared" si="37"/>
        <v/>
      </c>
      <c r="M95" s="50" t="str">
        <f t="shared" si="38"/>
        <v/>
      </c>
      <c r="N95" s="50">
        <f t="shared" si="39"/>
        <v>0</v>
      </c>
      <c r="AA95" s="30"/>
      <c r="AB95" s="30"/>
      <c r="AC95" s="70"/>
    </row>
    <row r="96" spans="5:29" s="22" customFormat="1" hidden="1" x14ac:dyDescent="0.25">
      <c r="E96" s="50" t="str">
        <f t="shared" si="34"/>
        <v/>
      </c>
      <c r="F96" s="50" t="str">
        <f t="shared" si="42"/>
        <v/>
      </c>
      <c r="G96" s="49" t="str">
        <f t="shared" si="42"/>
        <v/>
      </c>
      <c r="H96" s="49" t="str">
        <f t="shared" si="42"/>
        <v/>
      </c>
      <c r="I96" s="50">
        <f t="shared" si="43"/>
        <v>0</v>
      </c>
      <c r="J96" s="50" t="str">
        <f t="shared" si="41"/>
        <v/>
      </c>
      <c r="K96" s="50">
        <f t="shared" si="44"/>
        <v>0</v>
      </c>
      <c r="L96" s="50" t="str">
        <f t="shared" si="37"/>
        <v/>
      </c>
      <c r="M96" s="50" t="str">
        <f t="shared" si="38"/>
        <v/>
      </c>
      <c r="N96" s="50">
        <f t="shared" si="39"/>
        <v>0</v>
      </c>
      <c r="AA96" s="30"/>
      <c r="AB96" s="30"/>
      <c r="AC96" s="70"/>
    </row>
    <row r="97" spans="5:29" s="22" customFormat="1" hidden="1" x14ac:dyDescent="0.25">
      <c r="E97" s="50" t="str">
        <f t="shared" si="34"/>
        <v/>
      </c>
      <c r="F97" s="50" t="str">
        <f t="shared" si="42"/>
        <v/>
      </c>
      <c r="G97" s="49" t="str">
        <f t="shared" si="42"/>
        <v/>
      </c>
      <c r="H97" s="49" t="str">
        <f t="shared" si="42"/>
        <v/>
      </c>
      <c r="I97" s="50">
        <f t="shared" si="43"/>
        <v>0</v>
      </c>
      <c r="J97" s="50" t="str">
        <f t="shared" si="41"/>
        <v/>
      </c>
      <c r="K97" s="50">
        <f t="shared" si="44"/>
        <v>0</v>
      </c>
      <c r="L97" s="50" t="str">
        <f t="shared" si="37"/>
        <v/>
      </c>
      <c r="M97" s="50" t="str">
        <f t="shared" si="38"/>
        <v/>
      </c>
      <c r="N97" s="50">
        <f t="shared" si="39"/>
        <v>0</v>
      </c>
      <c r="AA97" s="30"/>
      <c r="AB97" s="30"/>
      <c r="AC97" s="70"/>
    </row>
    <row r="98" spans="5:29" s="22" customFormat="1" hidden="1" x14ac:dyDescent="0.25">
      <c r="E98" s="50" t="str">
        <f t="shared" si="34"/>
        <v/>
      </c>
      <c r="F98" s="50" t="str">
        <f t="shared" si="42"/>
        <v/>
      </c>
      <c r="G98" s="49" t="str">
        <f t="shared" si="42"/>
        <v/>
      </c>
      <c r="H98" s="49" t="str">
        <f t="shared" si="42"/>
        <v/>
      </c>
      <c r="I98" s="50">
        <f t="shared" si="43"/>
        <v>0</v>
      </c>
      <c r="J98" s="50" t="str">
        <f t="shared" si="41"/>
        <v/>
      </c>
      <c r="K98" s="50">
        <f t="shared" si="44"/>
        <v>0</v>
      </c>
      <c r="L98" s="50" t="str">
        <f t="shared" si="37"/>
        <v/>
      </c>
      <c r="M98" s="50" t="str">
        <f t="shared" si="38"/>
        <v/>
      </c>
      <c r="N98" s="50">
        <f t="shared" si="39"/>
        <v>0</v>
      </c>
      <c r="AA98" s="30"/>
      <c r="AB98" s="30"/>
      <c r="AC98" s="70"/>
    </row>
    <row r="99" spans="5:29" s="22" customFormat="1" hidden="1" x14ac:dyDescent="0.25">
      <c r="E99" s="50" t="str">
        <f t="shared" si="34"/>
        <v/>
      </c>
      <c r="F99" s="50" t="str">
        <f t="shared" si="42"/>
        <v/>
      </c>
      <c r="G99" s="49" t="str">
        <f t="shared" si="42"/>
        <v/>
      </c>
      <c r="H99" s="49" t="str">
        <f t="shared" si="42"/>
        <v/>
      </c>
      <c r="I99" s="50">
        <f t="shared" si="43"/>
        <v>0</v>
      </c>
      <c r="J99" s="50" t="str">
        <f t="shared" si="41"/>
        <v/>
      </c>
      <c r="K99" s="50">
        <f t="shared" si="44"/>
        <v>0</v>
      </c>
      <c r="L99" s="50" t="str">
        <f t="shared" si="37"/>
        <v/>
      </c>
      <c r="M99" s="50" t="str">
        <f t="shared" si="38"/>
        <v/>
      </c>
      <c r="N99" s="50">
        <f t="shared" si="39"/>
        <v>0</v>
      </c>
      <c r="AA99" s="30"/>
      <c r="AB99" s="30"/>
      <c r="AC99" s="70"/>
    </row>
  </sheetData>
  <sheetProtection formatCells="0" formatColumns="0" formatRows="0"/>
  <mergeCells count="407">
    <mergeCell ref="E3:F3"/>
    <mergeCell ref="G3:H3"/>
    <mergeCell ref="I3:K3"/>
    <mergeCell ref="L3:M3"/>
    <mergeCell ref="N3:P3"/>
    <mergeCell ref="Q3:AC3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AC4:AC5"/>
    <mergeCell ref="I5:J5"/>
    <mergeCell ref="K5:L5"/>
    <mergeCell ref="M5:N5"/>
    <mergeCell ref="O5:P5"/>
    <mergeCell ref="R5:S5"/>
    <mergeCell ref="T5:U5"/>
    <mergeCell ref="V5:W5"/>
    <mergeCell ref="X5:Y5"/>
    <mergeCell ref="T4:U4"/>
    <mergeCell ref="V4:W4"/>
    <mergeCell ref="X4:Y4"/>
    <mergeCell ref="Z4:Z5"/>
    <mergeCell ref="AA4:AA5"/>
    <mergeCell ref="AB4:AB5"/>
    <mergeCell ref="I4:J4"/>
    <mergeCell ref="K4:L4"/>
    <mergeCell ref="M4:N4"/>
    <mergeCell ref="O4:P4"/>
    <mergeCell ref="Q4:Q5"/>
    <mergeCell ref="R4:S4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12:F21">
    <cfRule type="duplicateValues" dxfId="9" priority="2"/>
  </conditionalFormatting>
  <conditionalFormatting sqref="F6:F11">
    <cfRule type="duplicateValues" dxfId="8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C783-70EC-4038-87C9-BD922A1400C2}">
  <sheetPr>
    <tabColor rgb="FF002060"/>
    <pageSetUpPr fitToPage="1"/>
  </sheetPr>
  <dimension ref="A1:AM99"/>
  <sheetViews>
    <sheetView showZeros="0" view="pageBreakPreview" topLeftCell="E1" zoomScaleNormal="94" zoomScaleSheetLayoutView="100" workbookViewId="0">
      <pane ySplit="1" topLeftCell="A3" activePane="bottomLeft" state="frozenSplit"/>
      <selection activeCell="O85" sqref="O85"/>
      <selection pane="bottomLeft" activeCell="AG7" sqref="AG7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6.5703125" style="30" bestFit="1" customWidth="1"/>
    <col min="29" max="29" width="5.28515625" style="70" bestFit="1" customWidth="1"/>
    <col min="30" max="30" width="5.28515625" style="22" customWidth="1"/>
    <col min="31" max="31" width="4.7109375" style="22" customWidth="1"/>
    <col min="32" max="16384" width="9.140625" style="22"/>
  </cols>
  <sheetData>
    <row r="1" spans="1:39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53"/>
      <c r="AG1" s="53"/>
      <c r="AH1" s="53"/>
      <c r="AI1" s="53"/>
      <c r="AJ1" s="20"/>
      <c r="AK1" s="20"/>
      <c r="AL1" s="20"/>
      <c r="AM1" s="21"/>
    </row>
    <row r="2" spans="1:39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39" s="23" customFormat="1" ht="15.75" customHeight="1" x14ac:dyDescent="0.25">
      <c r="C3" s="25"/>
      <c r="D3" s="24"/>
      <c r="E3" s="426" t="s">
        <v>19</v>
      </c>
      <c r="F3" s="427"/>
      <c r="G3" s="415" t="s">
        <v>990</v>
      </c>
      <c r="H3" s="428"/>
      <c r="I3" s="426" t="s">
        <v>20</v>
      </c>
      <c r="J3" s="429"/>
      <c r="K3" s="427"/>
      <c r="L3" s="460">
        <v>15.15</v>
      </c>
      <c r="M3" s="461"/>
      <c r="N3" s="426" t="s">
        <v>21</v>
      </c>
      <c r="O3" s="429"/>
      <c r="P3" s="427"/>
      <c r="Q3" s="466" t="s">
        <v>55</v>
      </c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8"/>
    </row>
    <row r="4" spans="1:39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39" x14ac:dyDescent="0.25">
      <c r="C5" s="25" t="s">
        <v>38</v>
      </c>
      <c r="D5" s="25" t="s">
        <v>39</v>
      </c>
      <c r="E5" s="212"/>
      <c r="F5" s="212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39" ht="15.95" customHeight="1" x14ac:dyDescent="0.25">
      <c r="A6" s="30"/>
      <c r="B6" s="30"/>
      <c r="C6" s="25"/>
      <c r="D6" s="25"/>
      <c r="E6" s="31">
        <v>1</v>
      </c>
      <c r="F6" s="172">
        <v>93</v>
      </c>
      <c r="G6" s="232" t="str">
        <f t="shared" ref="G6:G21" si="0">IFERROR(VLOOKUP($F6,discus,2,FALSE)&amp;" "&amp;UPPER(VLOOKUP($F6,discus,3,FALSE)),"")</f>
        <v>Kristian BROWN</v>
      </c>
      <c r="H6" s="232" t="str">
        <f t="shared" ref="H6:H21" si="1">IFERROR(VLOOKUP($F6,discus,5,FALSE),"")</f>
        <v>Basildon</v>
      </c>
      <c r="I6" s="458">
        <v>37.93</v>
      </c>
      <c r="J6" s="459"/>
      <c r="K6" s="458">
        <v>39.5</v>
      </c>
      <c r="L6" s="459"/>
      <c r="M6" s="458">
        <v>34.86</v>
      </c>
      <c r="N6" s="459"/>
      <c r="O6" s="460">
        <f>IF(AND(I6="X",K6="X",M6="X"),0,LARGE(I6:N6,1))</f>
        <v>39.5</v>
      </c>
      <c r="P6" s="461"/>
      <c r="Q6" s="33">
        <f>J68</f>
        <v>5</v>
      </c>
      <c r="R6" s="458">
        <v>35.630000000000003</v>
      </c>
      <c r="S6" s="459"/>
      <c r="T6" s="458" t="s">
        <v>1005</v>
      </c>
      <c r="U6" s="459"/>
      <c r="V6" s="458">
        <v>36.36</v>
      </c>
      <c r="W6" s="459"/>
      <c r="X6" s="460">
        <f>IF(AND(R6="X",T6="X",V6="X"),O6,IF(O6&gt;LARGE(R6:W6,1),O6,LARGE(R6:W6,1)))</f>
        <v>39.5</v>
      </c>
      <c r="Y6" s="461"/>
      <c r="Z6" s="33">
        <f>L68</f>
        <v>5</v>
      </c>
      <c r="AA6" s="216" t="str">
        <f t="shared" ref="AA6:AA21" si="2">IFERROR(VLOOKUP($F6,discus,4,FALSE),"")</f>
        <v>Senior</v>
      </c>
      <c r="AB6" s="216">
        <f t="shared" ref="AB6:AB21" si="3">IFERROR(VLOOKUP($F6,discus,8,FALSE),"")</f>
        <v>0</v>
      </c>
      <c r="AC6" s="69" t="str">
        <f t="shared" ref="AC6:AC21" si="4">IFERROR(VLOOKUP($F6,discus,7,FALSE),"")</f>
        <v>40.00</v>
      </c>
      <c r="AD6" s="34"/>
    </row>
    <row r="7" spans="1:39" ht="15.95" customHeight="1" x14ac:dyDescent="0.25">
      <c r="A7" s="30"/>
      <c r="B7" s="30"/>
      <c r="C7" s="25"/>
      <c r="D7" s="25"/>
      <c r="E7" s="216">
        <v>2</v>
      </c>
      <c r="F7" s="172"/>
      <c r="G7" s="232" t="str">
        <f t="shared" si="0"/>
        <v/>
      </c>
      <c r="H7" s="232" t="str">
        <f t="shared" si="1"/>
        <v/>
      </c>
      <c r="I7" s="458">
        <v>0</v>
      </c>
      <c r="J7" s="459"/>
      <c r="K7" s="458">
        <v>0</v>
      </c>
      <c r="L7" s="459"/>
      <c r="M7" s="458">
        <v>0</v>
      </c>
      <c r="N7" s="459"/>
      <c r="O7" s="460">
        <f t="shared" ref="O7:O21" si="5">IF(AND(I7="X",K7="X",M7="X"),0,LARGE(I7:N7,1))</f>
        <v>0</v>
      </c>
      <c r="P7" s="461"/>
      <c r="Q7" s="33" t="str">
        <f t="shared" ref="Q7:Q21" si="6">J69</f>
        <v/>
      </c>
      <c r="R7" s="458">
        <v>0</v>
      </c>
      <c r="S7" s="459"/>
      <c r="T7" s="458">
        <v>0</v>
      </c>
      <c r="U7" s="459"/>
      <c r="V7" s="458">
        <v>0</v>
      </c>
      <c r="W7" s="459"/>
      <c r="X7" s="460">
        <f t="shared" ref="X7:X21" si="7">IF(AND(R7="X",T7="X",V7="X"),O7,IF(O7&gt;LARGE(R7:W7,1),O7,LARGE(R7:W7,1)))</f>
        <v>0</v>
      </c>
      <c r="Y7" s="461"/>
      <c r="Z7" s="33" t="str">
        <f t="shared" ref="Z7:Z21" si="8">L69</f>
        <v/>
      </c>
      <c r="AA7" s="216" t="str">
        <f t="shared" si="2"/>
        <v/>
      </c>
      <c r="AB7" s="216" t="str">
        <f t="shared" si="3"/>
        <v/>
      </c>
      <c r="AC7" s="69" t="str">
        <f t="shared" si="4"/>
        <v/>
      </c>
      <c r="AD7" s="35"/>
    </row>
    <row r="8" spans="1:39" ht="15.95" customHeight="1" x14ac:dyDescent="0.25">
      <c r="A8" s="30"/>
      <c r="B8" s="30"/>
      <c r="C8" s="25"/>
      <c r="D8" s="25"/>
      <c r="E8" s="216">
        <v>3</v>
      </c>
      <c r="F8" s="172">
        <v>96</v>
      </c>
      <c r="G8" s="232" t="str">
        <f t="shared" si="0"/>
        <v>Joe MARTIN</v>
      </c>
      <c r="H8" s="232" t="str">
        <f t="shared" si="1"/>
        <v>City of York AC</v>
      </c>
      <c r="I8" s="458">
        <v>42.96</v>
      </c>
      <c r="J8" s="459"/>
      <c r="K8" s="458">
        <v>46.33</v>
      </c>
      <c r="L8" s="459"/>
      <c r="M8" s="458" t="s">
        <v>1005</v>
      </c>
      <c r="N8" s="459"/>
      <c r="O8" s="460">
        <f t="shared" si="5"/>
        <v>46.33</v>
      </c>
      <c r="P8" s="461"/>
      <c r="Q8" s="33">
        <f t="shared" si="6"/>
        <v>4</v>
      </c>
      <c r="R8" s="458">
        <v>45.46</v>
      </c>
      <c r="S8" s="459"/>
      <c r="T8" s="458">
        <v>46.6</v>
      </c>
      <c r="U8" s="459"/>
      <c r="V8" s="458">
        <v>44.97</v>
      </c>
      <c r="W8" s="459"/>
      <c r="X8" s="460">
        <f t="shared" si="7"/>
        <v>46.6</v>
      </c>
      <c r="Y8" s="461"/>
      <c r="Z8" s="33">
        <f t="shared" si="8"/>
        <v>4</v>
      </c>
      <c r="AA8" s="216" t="str">
        <f t="shared" si="2"/>
        <v>Senior</v>
      </c>
      <c r="AB8" s="216">
        <f t="shared" si="3"/>
        <v>0</v>
      </c>
      <c r="AC8" s="69" t="str">
        <f t="shared" si="4"/>
        <v>44.97</v>
      </c>
    </row>
    <row r="9" spans="1:39" ht="15.95" customHeight="1" x14ac:dyDescent="0.25">
      <c r="A9" s="30"/>
      <c r="B9" s="30"/>
      <c r="C9" s="25"/>
      <c r="D9" s="25"/>
      <c r="E9" s="216">
        <v>4</v>
      </c>
      <c r="F9" s="172"/>
      <c r="G9" s="232" t="str">
        <f t="shared" si="0"/>
        <v/>
      </c>
      <c r="H9" s="232" t="str">
        <f t="shared" si="1"/>
        <v/>
      </c>
      <c r="I9" s="458">
        <v>0</v>
      </c>
      <c r="J9" s="459"/>
      <c r="K9" s="458">
        <v>0</v>
      </c>
      <c r="L9" s="459"/>
      <c r="M9" s="458">
        <v>0</v>
      </c>
      <c r="N9" s="459"/>
      <c r="O9" s="460">
        <f t="shared" si="5"/>
        <v>0</v>
      </c>
      <c r="P9" s="461"/>
      <c r="Q9" s="33" t="str">
        <f t="shared" si="6"/>
        <v/>
      </c>
      <c r="R9" s="458">
        <v>0</v>
      </c>
      <c r="S9" s="459"/>
      <c r="T9" s="458">
        <v>0</v>
      </c>
      <c r="U9" s="459"/>
      <c r="V9" s="458">
        <v>0</v>
      </c>
      <c r="W9" s="459"/>
      <c r="X9" s="460">
        <f t="shared" si="7"/>
        <v>0</v>
      </c>
      <c r="Y9" s="461"/>
      <c r="Z9" s="33" t="str">
        <f t="shared" si="8"/>
        <v/>
      </c>
      <c r="AA9" s="216" t="str">
        <f t="shared" si="2"/>
        <v/>
      </c>
      <c r="AB9" s="216" t="str">
        <f t="shared" si="3"/>
        <v/>
      </c>
      <c r="AC9" s="69" t="str">
        <f t="shared" si="4"/>
        <v/>
      </c>
    </row>
    <row r="10" spans="1:39" ht="15.95" customHeight="1" x14ac:dyDescent="0.25">
      <c r="A10" s="30"/>
      <c r="B10" s="30"/>
      <c r="C10" s="25"/>
      <c r="D10" s="25"/>
      <c r="E10" s="216">
        <v>5</v>
      </c>
      <c r="F10" s="172">
        <v>99</v>
      </c>
      <c r="G10" s="232" t="str">
        <f t="shared" si="0"/>
        <v>Samuel WOODLEY</v>
      </c>
      <c r="H10" s="232" t="str">
        <f t="shared" si="1"/>
        <v>Herts Phoenix</v>
      </c>
      <c r="I10" s="458">
        <v>51.06</v>
      </c>
      <c r="J10" s="459"/>
      <c r="K10" s="458" t="s">
        <v>1005</v>
      </c>
      <c r="L10" s="459"/>
      <c r="M10" s="458">
        <v>50.63</v>
      </c>
      <c r="N10" s="459"/>
      <c r="O10" s="460">
        <v>51.06</v>
      </c>
      <c r="P10" s="461"/>
      <c r="Q10" s="33">
        <f t="shared" si="6"/>
        <v>3</v>
      </c>
      <c r="R10" s="458" t="s">
        <v>1005</v>
      </c>
      <c r="S10" s="459"/>
      <c r="T10" s="458">
        <v>54.95</v>
      </c>
      <c r="U10" s="459"/>
      <c r="V10" s="458">
        <v>51.04</v>
      </c>
      <c r="W10" s="459"/>
      <c r="X10" s="460">
        <f t="shared" si="7"/>
        <v>54.95</v>
      </c>
      <c r="Y10" s="461"/>
      <c r="Z10" s="33">
        <f t="shared" si="8"/>
        <v>3</v>
      </c>
      <c r="AA10" s="216" t="str">
        <f t="shared" si="2"/>
        <v>Senior</v>
      </c>
      <c r="AB10" s="216">
        <f t="shared" si="3"/>
        <v>0</v>
      </c>
      <c r="AC10" s="144" t="str">
        <f t="shared" si="4"/>
        <v>52.98</v>
      </c>
    </row>
    <row r="11" spans="1:39" ht="15.95" customHeight="1" x14ac:dyDescent="0.25">
      <c r="A11" s="30"/>
      <c r="B11" s="30"/>
      <c r="C11" s="25"/>
      <c r="D11" s="25"/>
      <c r="E11" s="216">
        <v>6</v>
      </c>
      <c r="F11" s="172">
        <v>101</v>
      </c>
      <c r="G11" s="232" t="str">
        <f t="shared" si="0"/>
        <v>Chris SCOTT</v>
      </c>
      <c r="H11" s="232" t="str">
        <f t="shared" si="1"/>
        <v>Southampton</v>
      </c>
      <c r="I11" s="458">
        <v>52.57</v>
      </c>
      <c r="J11" s="459"/>
      <c r="K11" s="458">
        <v>53.84</v>
      </c>
      <c r="L11" s="459"/>
      <c r="M11" s="458">
        <v>56.74</v>
      </c>
      <c r="N11" s="459"/>
      <c r="O11" s="460">
        <f t="shared" si="5"/>
        <v>56.74</v>
      </c>
      <c r="P11" s="461"/>
      <c r="Q11" s="33">
        <f t="shared" si="6"/>
        <v>2</v>
      </c>
      <c r="R11" s="458">
        <v>56.82</v>
      </c>
      <c r="S11" s="459"/>
      <c r="T11" s="458">
        <v>56.62</v>
      </c>
      <c r="U11" s="459"/>
      <c r="V11" s="458">
        <v>56.23</v>
      </c>
      <c r="W11" s="459"/>
      <c r="X11" s="460">
        <f t="shared" si="7"/>
        <v>56.82</v>
      </c>
      <c r="Y11" s="461"/>
      <c r="Z11" s="33">
        <f t="shared" si="8"/>
        <v>2</v>
      </c>
      <c r="AA11" s="216" t="str">
        <f t="shared" si="2"/>
        <v>Senior</v>
      </c>
      <c r="AB11" s="216">
        <f t="shared" si="3"/>
        <v>0</v>
      </c>
      <c r="AC11" s="69" t="str">
        <f t="shared" si="4"/>
        <v>57.13</v>
      </c>
    </row>
    <row r="12" spans="1:39" ht="15.95" customHeight="1" x14ac:dyDescent="0.25">
      <c r="A12" s="30"/>
      <c r="B12" s="30"/>
      <c r="C12" s="25"/>
      <c r="D12" s="25"/>
      <c r="E12" s="216">
        <v>7</v>
      </c>
      <c r="F12" s="172">
        <v>105</v>
      </c>
      <c r="G12" s="232" t="str">
        <f t="shared" si="0"/>
        <v>Nicholas PERCY</v>
      </c>
      <c r="H12" s="232" t="str">
        <f t="shared" si="1"/>
        <v>Shaftsbury</v>
      </c>
      <c r="I12" s="458">
        <v>61.68</v>
      </c>
      <c r="J12" s="459"/>
      <c r="K12" s="458">
        <v>59.05</v>
      </c>
      <c r="L12" s="459"/>
      <c r="M12" s="458" t="s">
        <v>1005</v>
      </c>
      <c r="N12" s="459"/>
      <c r="O12" s="460">
        <f t="shared" si="5"/>
        <v>61.68</v>
      </c>
      <c r="P12" s="461"/>
      <c r="Q12" s="33">
        <f t="shared" si="6"/>
        <v>1</v>
      </c>
      <c r="R12" s="458">
        <v>61.27</v>
      </c>
      <c r="S12" s="459"/>
      <c r="T12" s="458" t="s">
        <v>1005</v>
      </c>
      <c r="U12" s="459"/>
      <c r="V12" s="458">
        <v>60.42</v>
      </c>
      <c r="W12" s="459"/>
      <c r="X12" s="460">
        <f t="shared" si="7"/>
        <v>61.68</v>
      </c>
      <c r="Y12" s="461"/>
      <c r="Z12" s="33">
        <f t="shared" si="8"/>
        <v>1</v>
      </c>
      <c r="AA12" s="216" t="str">
        <f t="shared" si="2"/>
        <v>Senior</v>
      </c>
      <c r="AB12" s="216">
        <f t="shared" si="3"/>
        <v>0</v>
      </c>
      <c r="AC12" s="69" t="str">
        <f t="shared" si="4"/>
        <v>63.39</v>
      </c>
    </row>
    <row r="13" spans="1:39" ht="15.95" customHeight="1" x14ac:dyDescent="0.25">
      <c r="A13" s="30"/>
      <c r="B13" s="30"/>
      <c r="C13" s="25"/>
      <c r="D13" s="25"/>
      <c r="E13" s="216">
        <v>8</v>
      </c>
      <c r="F13" s="172"/>
      <c r="G13" s="232" t="str">
        <f t="shared" si="0"/>
        <v/>
      </c>
      <c r="H13" s="232" t="str">
        <f t="shared" si="1"/>
        <v/>
      </c>
      <c r="I13" s="458">
        <v>0</v>
      </c>
      <c r="J13" s="459"/>
      <c r="K13" s="458">
        <v>0</v>
      </c>
      <c r="L13" s="459"/>
      <c r="M13" s="458">
        <v>0</v>
      </c>
      <c r="N13" s="459"/>
      <c r="O13" s="460">
        <f t="shared" si="5"/>
        <v>0</v>
      </c>
      <c r="P13" s="461"/>
      <c r="Q13" s="33" t="str">
        <f t="shared" si="6"/>
        <v/>
      </c>
      <c r="R13" s="458">
        <v>0</v>
      </c>
      <c r="S13" s="459"/>
      <c r="T13" s="458">
        <v>0</v>
      </c>
      <c r="U13" s="459"/>
      <c r="V13" s="458">
        <v>0</v>
      </c>
      <c r="W13" s="459"/>
      <c r="X13" s="460">
        <f t="shared" si="7"/>
        <v>0</v>
      </c>
      <c r="Y13" s="461"/>
      <c r="Z13" s="33" t="str">
        <f t="shared" si="8"/>
        <v/>
      </c>
      <c r="AA13" s="216" t="str">
        <f t="shared" si="2"/>
        <v/>
      </c>
      <c r="AB13" s="216" t="str">
        <f t="shared" si="3"/>
        <v/>
      </c>
      <c r="AC13" s="69" t="str">
        <f t="shared" si="4"/>
        <v/>
      </c>
    </row>
    <row r="14" spans="1:39" ht="15.95" customHeight="1" x14ac:dyDescent="0.25">
      <c r="A14" s="30"/>
      <c r="B14" s="30"/>
      <c r="C14" s="25"/>
      <c r="D14" s="25"/>
      <c r="E14" s="216">
        <v>9</v>
      </c>
      <c r="F14" s="172"/>
      <c r="G14" s="232" t="str">
        <f t="shared" si="0"/>
        <v/>
      </c>
      <c r="H14" s="232" t="str">
        <f t="shared" si="1"/>
        <v/>
      </c>
      <c r="I14" s="458">
        <v>0</v>
      </c>
      <c r="J14" s="459"/>
      <c r="K14" s="458">
        <v>0</v>
      </c>
      <c r="L14" s="459"/>
      <c r="M14" s="458">
        <v>0</v>
      </c>
      <c r="N14" s="459"/>
      <c r="O14" s="460">
        <f t="shared" si="5"/>
        <v>0</v>
      </c>
      <c r="P14" s="461"/>
      <c r="Q14" s="33" t="str">
        <f t="shared" si="6"/>
        <v/>
      </c>
      <c r="R14" s="458">
        <v>0</v>
      </c>
      <c r="S14" s="459"/>
      <c r="T14" s="458">
        <v>0</v>
      </c>
      <c r="U14" s="459"/>
      <c r="V14" s="458">
        <v>0</v>
      </c>
      <c r="W14" s="459"/>
      <c r="X14" s="460">
        <f t="shared" si="7"/>
        <v>0</v>
      </c>
      <c r="Y14" s="461"/>
      <c r="Z14" s="33" t="str">
        <f t="shared" si="8"/>
        <v/>
      </c>
      <c r="AA14" s="216" t="str">
        <f t="shared" si="2"/>
        <v/>
      </c>
      <c r="AB14" s="216" t="str">
        <f t="shared" si="3"/>
        <v/>
      </c>
      <c r="AC14" s="69" t="str">
        <f t="shared" si="4"/>
        <v/>
      </c>
    </row>
    <row r="15" spans="1:39" ht="15.95" customHeight="1" x14ac:dyDescent="0.25">
      <c r="A15" s="30"/>
      <c r="B15" s="30"/>
      <c r="C15" s="25"/>
      <c r="D15" s="25"/>
      <c r="E15" s="216">
        <v>10</v>
      </c>
      <c r="F15" s="172"/>
      <c r="G15" s="232" t="str">
        <f t="shared" si="0"/>
        <v/>
      </c>
      <c r="H15" s="232" t="str">
        <f t="shared" si="1"/>
        <v/>
      </c>
      <c r="I15" s="458">
        <v>0</v>
      </c>
      <c r="J15" s="459"/>
      <c r="K15" s="458">
        <v>0</v>
      </c>
      <c r="L15" s="459"/>
      <c r="M15" s="458">
        <v>0</v>
      </c>
      <c r="N15" s="459"/>
      <c r="O15" s="460">
        <f t="shared" si="5"/>
        <v>0</v>
      </c>
      <c r="P15" s="461"/>
      <c r="Q15" s="33" t="str">
        <f t="shared" si="6"/>
        <v/>
      </c>
      <c r="R15" s="458">
        <v>0</v>
      </c>
      <c r="S15" s="459"/>
      <c r="T15" s="458">
        <v>0</v>
      </c>
      <c r="U15" s="459"/>
      <c r="V15" s="458">
        <v>0</v>
      </c>
      <c r="W15" s="459"/>
      <c r="X15" s="460">
        <f t="shared" si="7"/>
        <v>0</v>
      </c>
      <c r="Y15" s="461"/>
      <c r="Z15" s="33" t="str">
        <f t="shared" si="8"/>
        <v/>
      </c>
      <c r="AA15" s="216" t="str">
        <f t="shared" si="2"/>
        <v/>
      </c>
      <c r="AB15" s="216" t="str">
        <f t="shared" si="3"/>
        <v/>
      </c>
      <c r="AC15" s="69" t="str">
        <f t="shared" si="4"/>
        <v/>
      </c>
    </row>
    <row r="16" spans="1:39" ht="15.95" customHeight="1" x14ac:dyDescent="0.25">
      <c r="A16" s="30"/>
      <c r="B16" s="30"/>
      <c r="C16" s="25"/>
      <c r="D16" s="25"/>
      <c r="E16" s="216">
        <v>11</v>
      </c>
      <c r="F16" s="172"/>
      <c r="G16" s="232" t="str">
        <f t="shared" si="0"/>
        <v/>
      </c>
      <c r="H16" s="232" t="str">
        <f t="shared" si="1"/>
        <v/>
      </c>
      <c r="I16" s="458">
        <v>0</v>
      </c>
      <c r="J16" s="459"/>
      <c r="K16" s="458">
        <v>0</v>
      </c>
      <c r="L16" s="459"/>
      <c r="M16" s="458">
        <v>0</v>
      </c>
      <c r="N16" s="459"/>
      <c r="O16" s="460">
        <f t="shared" si="5"/>
        <v>0</v>
      </c>
      <c r="P16" s="461"/>
      <c r="Q16" s="33" t="str">
        <f t="shared" si="6"/>
        <v/>
      </c>
      <c r="R16" s="458">
        <v>0</v>
      </c>
      <c r="S16" s="459"/>
      <c r="T16" s="458">
        <v>0</v>
      </c>
      <c r="U16" s="459"/>
      <c r="V16" s="458">
        <v>0</v>
      </c>
      <c r="W16" s="459"/>
      <c r="X16" s="460">
        <f t="shared" si="7"/>
        <v>0</v>
      </c>
      <c r="Y16" s="461"/>
      <c r="Z16" s="33" t="str">
        <f t="shared" si="8"/>
        <v/>
      </c>
      <c r="AA16" s="216" t="str">
        <f t="shared" si="2"/>
        <v/>
      </c>
      <c r="AB16" s="216" t="str">
        <f t="shared" si="3"/>
        <v/>
      </c>
      <c r="AC16" s="69" t="str">
        <f t="shared" si="4"/>
        <v/>
      </c>
    </row>
    <row r="17" spans="1:30" ht="15.95" customHeight="1" x14ac:dyDescent="0.25">
      <c r="A17" s="30"/>
      <c r="B17" s="30"/>
      <c r="C17" s="25"/>
      <c r="D17" s="25"/>
      <c r="E17" s="216">
        <v>12</v>
      </c>
      <c r="F17" s="172"/>
      <c r="G17" s="232" t="str">
        <f t="shared" si="0"/>
        <v/>
      </c>
      <c r="H17" s="232" t="str">
        <f t="shared" si="1"/>
        <v/>
      </c>
      <c r="I17" s="458">
        <v>0</v>
      </c>
      <c r="J17" s="459"/>
      <c r="K17" s="458">
        <v>0</v>
      </c>
      <c r="L17" s="459"/>
      <c r="M17" s="458">
        <v>0</v>
      </c>
      <c r="N17" s="459"/>
      <c r="O17" s="460">
        <f t="shared" si="5"/>
        <v>0</v>
      </c>
      <c r="P17" s="461"/>
      <c r="Q17" s="33" t="str">
        <f t="shared" si="6"/>
        <v/>
      </c>
      <c r="R17" s="458">
        <v>0</v>
      </c>
      <c r="S17" s="459"/>
      <c r="T17" s="458">
        <v>0</v>
      </c>
      <c r="U17" s="459"/>
      <c r="V17" s="458">
        <v>0</v>
      </c>
      <c r="W17" s="459"/>
      <c r="X17" s="460">
        <f t="shared" si="7"/>
        <v>0</v>
      </c>
      <c r="Y17" s="461"/>
      <c r="Z17" s="33" t="str">
        <f t="shared" si="8"/>
        <v/>
      </c>
      <c r="AA17" s="216" t="str">
        <f t="shared" si="2"/>
        <v/>
      </c>
      <c r="AB17" s="216" t="str">
        <f t="shared" si="3"/>
        <v/>
      </c>
      <c r="AC17" s="69" t="str">
        <f t="shared" si="4"/>
        <v/>
      </c>
    </row>
    <row r="18" spans="1:30" ht="15.95" customHeight="1" x14ac:dyDescent="0.25">
      <c r="A18" s="30"/>
      <c r="B18" s="30"/>
      <c r="C18" s="25"/>
      <c r="D18" s="25"/>
      <c r="E18" s="216">
        <v>13</v>
      </c>
      <c r="F18" s="172"/>
      <c r="G18" s="232" t="str">
        <f t="shared" si="0"/>
        <v/>
      </c>
      <c r="H18" s="232" t="str">
        <f t="shared" si="1"/>
        <v/>
      </c>
      <c r="I18" s="458">
        <v>0</v>
      </c>
      <c r="J18" s="459"/>
      <c r="K18" s="458">
        <v>0</v>
      </c>
      <c r="L18" s="459"/>
      <c r="M18" s="458">
        <v>0</v>
      </c>
      <c r="N18" s="459"/>
      <c r="O18" s="460">
        <f t="shared" si="5"/>
        <v>0</v>
      </c>
      <c r="P18" s="461"/>
      <c r="Q18" s="33" t="str">
        <f t="shared" si="6"/>
        <v/>
      </c>
      <c r="R18" s="458">
        <v>0</v>
      </c>
      <c r="S18" s="459"/>
      <c r="T18" s="458">
        <v>0</v>
      </c>
      <c r="U18" s="459"/>
      <c r="V18" s="458">
        <v>0</v>
      </c>
      <c r="W18" s="459"/>
      <c r="X18" s="460">
        <f t="shared" si="7"/>
        <v>0</v>
      </c>
      <c r="Y18" s="461"/>
      <c r="Z18" s="33" t="str">
        <f t="shared" si="8"/>
        <v/>
      </c>
      <c r="AA18" s="216" t="str">
        <f t="shared" si="2"/>
        <v/>
      </c>
      <c r="AB18" s="216" t="str">
        <f t="shared" si="3"/>
        <v/>
      </c>
      <c r="AC18" s="69" t="str">
        <f t="shared" si="4"/>
        <v/>
      </c>
    </row>
    <row r="19" spans="1:30" ht="15.95" customHeight="1" x14ac:dyDescent="0.25">
      <c r="A19" s="30"/>
      <c r="B19" s="30"/>
      <c r="C19" s="25"/>
      <c r="D19" s="25"/>
      <c r="E19" s="216">
        <v>14</v>
      </c>
      <c r="F19" s="198"/>
      <c r="G19" s="232" t="str">
        <f t="shared" si="0"/>
        <v/>
      </c>
      <c r="H19" s="232" t="str">
        <f t="shared" si="1"/>
        <v/>
      </c>
      <c r="I19" s="458">
        <v>0</v>
      </c>
      <c r="J19" s="459"/>
      <c r="K19" s="458">
        <v>0</v>
      </c>
      <c r="L19" s="459"/>
      <c r="M19" s="458">
        <v>0</v>
      </c>
      <c r="N19" s="459"/>
      <c r="O19" s="460">
        <f t="shared" si="5"/>
        <v>0</v>
      </c>
      <c r="P19" s="461"/>
      <c r="Q19" s="33" t="str">
        <f t="shared" si="6"/>
        <v/>
      </c>
      <c r="R19" s="458">
        <v>0</v>
      </c>
      <c r="S19" s="459"/>
      <c r="T19" s="458">
        <v>0</v>
      </c>
      <c r="U19" s="459"/>
      <c r="V19" s="458">
        <v>0</v>
      </c>
      <c r="W19" s="459"/>
      <c r="X19" s="460">
        <f t="shared" si="7"/>
        <v>0</v>
      </c>
      <c r="Y19" s="461"/>
      <c r="Z19" s="33" t="str">
        <f t="shared" si="8"/>
        <v/>
      </c>
      <c r="AA19" s="216" t="str">
        <f t="shared" si="2"/>
        <v/>
      </c>
      <c r="AB19" s="216" t="str">
        <f t="shared" si="3"/>
        <v/>
      </c>
      <c r="AC19" s="69" t="str">
        <f t="shared" si="4"/>
        <v/>
      </c>
    </row>
    <row r="20" spans="1:30" ht="15.95" customHeight="1" x14ac:dyDescent="0.25">
      <c r="A20" s="30"/>
      <c r="B20" s="30"/>
      <c r="C20" s="25"/>
      <c r="D20" s="25"/>
      <c r="E20" s="216">
        <v>15</v>
      </c>
      <c r="F20" s="198"/>
      <c r="G20" s="232" t="str">
        <f t="shared" si="0"/>
        <v/>
      </c>
      <c r="H20" s="232" t="str">
        <f t="shared" si="1"/>
        <v/>
      </c>
      <c r="I20" s="458">
        <v>0</v>
      </c>
      <c r="J20" s="459"/>
      <c r="K20" s="458">
        <v>0</v>
      </c>
      <c r="L20" s="459"/>
      <c r="M20" s="458">
        <v>0</v>
      </c>
      <c r="N20" s="459"/>
      <c r="O20" s="460">
        <f t="shared" si="5"/>
        <v>0</v>
      </c>
      <c r="P20" s="461"/>
      <c r="Q20" s="33" t="str">
        <f t="shared" si="6"/>
        <v/>
      </c>
      <c r="R20" s="458">
        <v>0</v>
      </c>
      <c r="S20" s="459"/>
      <c r="T20" s="458">
        <v>0</v>
      </c>
      <c r="U20" s="459"/>
      <c r="V20" s="458">
        <v>0</v>
      </c>
      <c r="W20" s="459"/>
      <c r="X20" s="460">
        <f t="shared" si="7"/>
        <v>0</v>
      </c>
      <c r="Y20" s="461"/>
      <c r="Z20" s="33" t="str">
        <f t="shared" si="8"/>
        <v/>
      </c>
      <c r="AA20" s="216" t="str">
        <f t="shared" si="2"/>
        <v/>
      </c>
      <c r="AB20" s="216" t="str">
        <f t="shared" si="3"/>
        <v/>
      </c>
      <c r="AC20" s="69" t="str">
        <f t="shared" si="4"/>
        <v/>
      </c>
    </row>
    <row r="21" spans="1:30" ht="15.95" customHeight="1" x14ac:dyDescent="0.25">
      <c r="A21" s="30"/>
      <c r="B21" s="30"/>
      <c r="C21" s="25"/>
      <c r="D21" s="25"/>
      <c r="E21" s="216">
        <v>16</v>
      </c>
      <c r="F21" s="198"/>
      <c r="G21" s="232" t="str">
        <f t="shared" si="0"/>
        <v/>
      </c>
      <c r="H21" s="232" t="str">
        <f t="shared" si="1"/>
        <v/>
      </c>
      <c r="I21" s="458">
        <v>0</v>
      </c>
      <c r="J21" s="459"/>
      <c r="K21" s="458">
        <v>0</v>
      </c>
      <c r="L21" s="459"/>
      <c r="M21" s="458">
        <v>0</v>
      </c>
      <c r="N21" s="459"/>
      <c r="O21" s="460">
        <f t="shared" si="5"/>
        <v>0</v>
      </c>
      <c r="P21" s="461"/>
      <c r="Q21" s="33" t="str">
        <f t="shared" si="6"/>
        <v/>
      </c>
      <c r="R21" s="458">
        <v>0</v>
      </c>
      <c r="S21" s="459"/>
      <c r="T21" s="458">
        <v>0</v>
      </c>
      <c r="U21" s="459"/>
      <c r="V21" s="458">
        <v>0</v>
      </c>
      <c r="W21" s="459"/>
      <c r="X21" s="460">
        <f t="shared" si="7"/>
        <v>0</v>
      </c>
      <c r="Y21" s="461"/>
      <c r="Z21" s="33" t="str">
        <f t="shared" si="8"/>
        <v/>
      </c>
      <c r="AA21" s="216" t="str">
        <f t="shared" si="2"/>
        <v/>
      </c>
      <c r="AB21" s="216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216" t="s">
        <v>43</v>
      </c>
      <c r="F24" s="216" t="s">
        <v>44</v>
      </c>
      <c r="G24" s="216" t="s">
        <v>24</v>
      </c>
      <c r="H24" s="216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215"/>
      <c r="AB24" s="215"/>
      <c r="AC24" s="71"/>
    </row>
    <row r="25" spans="1:30" ht="15.95" customHeight="1" x14ac:dyDescent="0.25">
      <c r="C25" s="25">
        <v>1</v>
      </c>
      <c r="D25" s="17">
        <v>9</v>
      </c>
      <c r="E25" s="216">
        <v>1</v>
      </c>
      <c r="F25" s="216">
        <f>IFERROR(VLOOKUP($C25,$E$68:$N$99,2,FALSE),"")</f>
        <v>105</v>
      </c>
      <c r="G25" s="232" t="str">
        <f t="shared" ref="G25:G32" si="9">IFERROR(VLOOKUP($F25,discus,2,FALSE)&amp;" "&amp;UPPER(VLOOKUP($F25,discus,3,FALSE)),"")</f>
        <v>Nicholas PERCY</v>
      </c>
      <c r="H25" s="232" t="str">
        <f t="shared" ref="H25:H32" si="10">IFERROR(VLOOKUP($F25,discus,5,FALSE),"")</f>
        <v>Shaftsbury</v>
      </c>
      <c r="I25" s="446">
        <f>IFERROR(VLOOKUP($C25,$E$68:$N$99,10,FALSE),"")</f>
        <v>61.68</v>
      </c>
      <c r="J25" s="447"/>
      <c r="K25" s="216">
        <v>9</v>
      </c>
      <c r="L25" s="216" t="str">
        <f>IFERROR(VLOOKUP($D25,$E$68:$N$99,2,FALSE),"")</f>
        <v/>
      </c>
      <c r="M25" s="479" t="str">
        <f t="shared" ref="M25:M32" si="11">IFERROR(VLOOKUP($L25,discus,2,FALSE)&amp;" "&amp;UPPER(VLOOKUP($L25,discus,3,FALSE)),"")</f>
        <v/>
      </c>
      <c r="N25" s="568" t="str">
        <f t="shared" ref="N25:P32" si="12">IFERROR(VLOOKUP($F25,discus,2,FALSE)&amp;" "&amp;UPPER(VLOOKUP($F25,discus,3,FALSE)),"")</f>
        <v>Nicholas PERCY</v>
      </c>
      <c r="O25" s="568" t="str">
        <f t="shared" si="12"/>
        <v>Nicholas PERCY</v>
      </c>
      <c r="P25" s="569" t="str">
        <f t="shared" si="12"/>
        <v>Nicholas PERCY</v>
      </c>
      <c r="Q25" s="479" t="str">
        <f t="shared" ref="Q25:Q32" si="13">IFERROR(VLOOKUP($L25,discus,5,FALSE),"")</f>
        <v/>
      </c>
      <c r="R25" s="568" t="str">
        <f t="shared" ref="R25:T32" si="14">IFERROR(VLOOKUP($F25,discus,5,FALSE),"")</f>
        <v>Shaftsbury</v>
      </c>
      <c r="S25" s="568" t="str">
        <f t="shared" si="14"/>
        <v>Shaftsbury</v>
      </c>
      <c r="T25" s="569" t="str">
        <f t="shared" si="14"/>
        <v>Shaftsbury</v>
      </c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216">
        <v>2</v>
      </c>
      <c r="F26" s="216">
        <f t="shared" ref="F26:F32" si="15">IFERROR(VLOOKUP($C26,$E$68:$N$99,2,FALSE),"")</f>
        <v>101</v>
      </c>
      <c r="G26" s="232" t="str">
        <f t="shared" si="9"/>
        <v>Chris SCOTT</v>
      </c>
      <c r="H26" s="232" t="str">
        <f t="shared" si="10"/>
        <v>Southampton</v>
      </c>
      <c r="I26" s="446">
        <f t="shared" ref="I26:I32" si="16">IFERROR(VLOOKUP($C26,$E$68:$N$99,10,FALSE),"")</f>
        <v>56.82</v>
      </c>
      <c r="J26" s="447"/>
      <c r="K26" s="216">
        <v>10</v>
      </c>
      <c r="L26" s="216" t="str">
        <f t="shared" ref="L26:L32" si="17">IFERROR(VLOOKUP($D26,$E$68:$N$99,2,FALSE),"")</f>
        <v/>
      </c>
      <c r="M26" s="479" t="str">
        <f t="shared" si="11"/>
        <v/>
      </c>
      <c r="N26" s="568" t="str">
        <f t="shared" si="12"/>
        <v>Chris SCOTT</v>
      </c>
      <c r="O26" s="568" t="str">
        <f t="shared" si="12"/>
        <v>Chris SCOTT</v>
      </c>
      <c r="P26" s="569" t="str">
        <f t="shared" si="12"/>
        <v>Chris SCOTT</v>
      </c>
      <c r="Q26" s="479" t="str">
        <f t="shared" si="13"/>
        <v/>
      </c>
      <c r="R26" s="568" t="str">
        <f t="shared" si="14"/>
        <v>Southampton</v>
      </c>
      <c r="S26" s="568" t="str">
        <f t="shared" si="14"/>
        <v>Southampton</v>
      </c>
      <c r="T26" s="569" t="str">
        <f t="shared" si="14"/>
        <v>Southampton</v>
      </c>
      <c r="U26" s="446" t="str">
        <f t="shared" ref="U26:U32" si="18">IFERROR(VLOOKUP($D26,$E$68:$N$99,10,FALSE),"")</f>
        <v/>
      </c>
      <c r="V26" s="447"/>
      <c r="W26" s="41"/>
      <c r="X26" s="42"/>
      <c r="Y26" s="42"/>
      <c r="Z26" s="20"/>
      <c r="AA26" s="215"/>
      <c r="AB26" s="215"/>
      <c r="AC26" s="71"/>
    </row>
    <row r="27" spans="1:30" ht="15.95" customHeight="1" x14ac:dyDescent="0.25">
      <c r="C27" s="25">
        <v>3</v>
      </c>
      <c r="D27" s="17">
        <v>11</v>
      </c>
      <c r="E27" s="216">
        <v>3</v>
      </c>
      <c r="F27" s="216">
        <f t="shared" si="15"/>
        <v>99</v>
      </c>
      <c r="G27" s="232" t="str">
        <f t="shared" si="9"/>
        <v>Samuel WOODLEY</v>
      </c>
      <c r="H27" s="232" t="str">
        <f t="shared" si="10"/>
        <v>Herts Phoenix</v>
      </c>
      <c r="I27" s="446">
        <f t="shared" si="16"/>
        <v>54.95</v>
      </c>
      <c r="J27" s="447"/>
      <c r="K27" s="216">
        <v>11</v>
      </c>
      <c r="L27" s="216" t="str">
        <f t="shared" si="17"/>
        <v/>
      </c>
      <c r="M27" s="479" t="str">
        <f t="shared" si="11"/>
        <v/>
      </c>
      <c r="N27" s="568" t="str">
        <f t="shared" si="12"/>
        <v>Samuel WOODLEY</v>
      </c>
      <c r="O27" s="568" t="str">
        <f t="shared" si="12"/>
        <v>Samuel WOODLEY</v>
      </c>
      <c r="P27" s="569" t="str">
        <f t="shared" si="12"/>
        <v>Samuel WOODLEY</v>
      </c>
      <c r="Q27" s="479" t="str">
        <f t="shared" si="13"/>
        <v/>
      </c>
      <c r="R27" s="568" t="str">
        <f t="shared" si="14"/>
        <v>Herts Phoenix</v>
      </c>
      <c r="S27" s="568" t="str">
        <f t="shared" si="14"/>
        <v>Herts Phoenix</v>
      </c>
      <c r="T27" s="569" t="str">
        <f t="shared" si="14"/>
        <v>Herts Phoenix</v>
      </c>
      <c r="U27" s="446" t="str">
        <f t="shared" si="18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216">
        <v>4</v>
      </c>
      <c r="F28" s="216">
        <f t="shared" si="15"/>
        <v>96</v>
      </c>
      <c r="G28" s="232" t="str">
        <f t="shared" si="9"/>
        <v>Joe MARTIN</v>
      </c>
      <c r="H28" s="232" t="str">
        <f t="shared" si="10"/>
        <v>City of York AC</v>
      </c>
      <c r="I28" s="446">
        <f t="shared" si="16"/>
        <v>46.6</v>
      </c>
      <c r="J28" s="447"/>
      <c r="K28" s="216">
        <v>12</v>
      </c>
      <c r="L28" s="216" t="str">
        <f t="shared" si="17"/>
        <v/>
      </c>
      <c r="M28" s="479" t="str">
        <f t="shared" si="11"/>
        <v/>
      </c>
      <c r="N28" s="568" t="str">
        <f t="shared" si="12"/>
        <v>Joe MARTIN</v>
      </c>
      <c r="O28" s="568" t="str">
        <f t="shared" si="12"/>
        <v>Joe MARTIN</v>
      </c>
      <c r="P28" s="569" t="str">
        <f t="shared" si="12"/>
        <v>Joe MARTIN</v>
      </c>
      <c r="Q28" s="479" t="str">
        <f t="shared" si="13"/>
        <v/>
      </c>
      <c r="R28" s="568" t="str">
        <f t="shared" si="14"/>
        <v>City of York AC</v>
      </c>
      <c r="S28" s="568" t="str">
        <f t="shared" si="14"/>
        <v>City of York AC</v>
      </c>
      <c r="T28" s="569" t="str">
        <f t="shared" si="14"/>
        <v>City of York AC</v>
      </c>
      <c r="U28" s="446" t="str">
        <f t="shared" si="18"/>
        <v/>
      </c>
      <c r="V28" s="447"/>
      <c r="W28" s="41"/>
      <c r="X28" s="42"/>
      <c r="Y28" s="42"/>
      <c r="Z28" s="20"/>
      <c r="AA28" s="215"/>
      <c r="AB28" s="215"/>
      <c r="AC28" s="71"/>
    </row>
    <row r="29" spans="1:30" ht="15.95" customHeight="1" x14ac:dyDescent="0.25">
      <c r="C29" s="25">
        <v>5</v>
      </c>
      <c r="D29" s="17">
        <v>13</v>
      </c>
      <c r="E29" s="216">
        <v>5</v>
      </c>
      <c r="F29" s="216">
        <f t="shared" si="15"/>
        <v>93</v>
      </c>
      <c r="G29" s="232" t="str">
        <f t="shared" si="9"/>
        <v>Kristian BROWN</v>
      </c>
      <c r="H29" s="232" t="str">
        <f t="shared" si="10"/>
        <v>Basildon</v>
      </c>
      <c r="I29" s="446">
        <f t="shared" si="16"/>
        <v>39.5</v>
      </c>
      <c r="J29" s="447"/>
      <c r="K29" s="216">
        <v>13</v>
      </c>
      <c r="L29" s="216" t="str">
        <f t="shared" si="17"/>
        <v/>
      </c>
      <c r="M29" s="479" t="str">
        <f t="shared" si="11"/>
        <v/>
      </c>
      <c r="N29" s="568" t="str">
        <f t="shared" si="12"/>
        <v>Kristian BROWN</v>
      </c>
      <c r="O29" s="568" t="str">
        <f t="shared" si="12"/>
        <v>Kristian BROWN</v>
      </c>
      <c r="P29" s="569" t="str">
        <f t="shared" si="12"/>
        <v>Kristian BROWN</v>
      </c>
      <c r="Q29" s="479" t="str">
        <f t="shared" si="13"/>
        <v/>
      </c>
      <c r="R29" s="568" t="str">
        <f t="shared" si="14"/>
        <v>Basildon</v>
      </c>
      <c r="S29" s="568" t="str">
        <f t="shared" si="14"/>
        <v>Basildon</v>
      </c>
      <c r="T29" s="569" t="str">
        <f t="shared" si="14"/>
        <v>Basildon</v>
      </c>
      <c r="U29" s="446" t="str">
        <f t="shared" si="18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216">
        <v>6</v>
      </c>
      <c r="F30" s="216" t="str">
        <f t="shared" si="15"/>
        <v/>
      </c>
      <c r="G30" s="232" t="str">
        <f t="shared" si="9"/>
        <v/>
      </c>
      <c r="H30" s="232" t="str">
        <f t="shared" si="10"/>
        <v/>
      </c>
      <c r="I30" s="446" t="str">
        <f t="shared" si="16"/>
        <v/>
      </c>
      <c r="J30" s="447"/>
      <c r="K30" s="216">
        <v>14</v>
      </c>
      <c r="L30" s="216" t="str">
        <f t="shared" si="17"/>
        <v/>
      </c>
      <c r="M30" s="479" t="str">
        <f t="shared" si="11"/>
        <v/>
      </c>
      <c r="N30" s="568" t="str">
        <f t="shared" si="12"/>
        <v/>
      </c>
      <c r="O30" s="568" t="str">
        <f t="shared" si="12"/>
        <v/>
      </c>
      <c r="P30" s="569" t="str">
        <f t="shared" si="12"/>
        <v/>
      </c>
      <c r="Q30" s="479" t="str">
        <f t="shared" si="13"/>
        <v/>
      </c>
      <c r="R30" s="568" t="str">
        <f t="shared" si="14"/>
        <v/>
      </c>
      <c r="S30" s="568" t="str">
        <f t="shared" si="14"/>
        <v/>
      </c>
      <c r="T30" s="569" t="str">
        <f t="shared" si="14"/>
        <v/>
      </c>
      <c r="U30" s="446" t="str">
        <f t="shared" si="18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216">
        <v>7</v>
      </c>
      <c r="F31" s="216" t="str">
        <f t="shared" si="15"/>
        <v/>
      </c>
      <c r="G31" s="232" t="str">
        <f t="shared" si="9"/>
        <v/>
      </c>
      <c r="H31" s="232" t="str">
        <f t="shared" si="10"/>
        <v/>
      </c>
      <c r="I31" s="446" t="str">
        <f t="shared" si="16"/>
        <v/>
      </c>
      <c r="J31" s="447"/>
      <c r="K31" s="216">
        <v>15</v>
      </c>
      <c r="L31" s="216" t="str">
        <f t="shared" si="17"/>
        <v/>
      </c>
      <c r="M31" s="479" t="str">
        <f t="shared" si="11"/>
        <v/>
      </c>
      <c r="N31" s="568" t="str">
        <f t="shared" si="12"/>
        <v/>
      </c>
      <c r="O31" s="568" t="str">
        <f t="shared" si="12"/>
        <v/>
      </c>
      <c r="P31" s="569" t="str">
        <f t="shared" si="12"/>
        <v/>
      </c>
      <c r="Q31" s="479" t="str">
        <f t="shared" si="13"/>
        <v/>
      </c>
      <c r="R31" s="568" t="str">
        <f t="shared" si="14"/>
        <v/>
      </c>
      <c r="S31" s="568" t="str">
        <f t="shared" si="14"/>
        <v/>
      </c>
      <c r="T31" s="569" t="str">
        <f t="shared" si="14"/>
        <v/>
      </c>
      <c r="U31" s="446" t="str">
        <f t="shared" si="18"/>
        <v/>
      </c>
      <c r="V31" s="447"/>
      <c r="W31" s="41"/>
      <c r="X31" s="42"/>
      <c r="Y31" s="42"/>
      <c r="Z31" s="20"/>
      <c r="AA31" s="215"/>
      <c r="AB31" s="215"/>
      <c r="AC31" s="71"/>
    </row>
    <row r="32" spans="1:30" ht="15.95" customHeight="1" x14ac:dyDescent="0.25">
      <c r="C32" s="25">
        <v>8</v>
      </c>
      <c r="D32" s="17">
        <v>16</v>
      </c>
      <c r="E32" s="216">
        <v>8</v>
      </c>
      <c r="F32" s="216" t="str">
        <f t="shared" si="15"/>
        <v/>
      </c>
      <c r="G32" s="232" t="str">
        <f t="shared" si="9"/>
        <v/>
      </c>
      <c r="H32" s="232" t="str">
        <f t="shared" si="10"/>
        <v/>
      </c>
      <c r="I32" s="446" t="str">
        <f t="shared" si="16"/>
        <v/>
      </c>
      <c r="J32" s="447"/>
      <c r="K32" s="216">
        <v>16</v>
      </c>
      <c r="L32" s="216" t="str">
        <f t="shared" si="17"/>
        <v/>
      </c>
      <c r="M32" s="479" t="str">
        <f t="shared" si="11"/>
        <v/>
      </c>
      <c r="N32" s="568" t="str">
        <f t="shared" si="12"/>
        <v/>
      </c>
      <c r="O32" s="568" t="str">
        <f t="shared" si="12"/>
        <v/>
      </c>
      <c r="P32" s="569" t="str">
        <f t="shared" si="12"/>
        <v/>
      </c>
      <c r="Q32" s="479" t="str">
        <f t="shared" si="13"/>
        <v/>
      </c>
      <c r="R32" s="568" t="str">
        <f t="shared" si="14"/>
        <v/>
      </c>
      <c r="S32" s="568" t="str">
        <f t="shared" si="14"/>
        <v/>
      </c>
      <c r="T32" s="569" t="str">
        <f t="shared" si="14"/>
        <v/>
      </c>
      <c r="U32" s="446" t="str">
        <f t="shared" si="18"/>
        <v/>
      </c>
      <c r="V32" s="447"/>
      <c r="W32" s="43"/>
      <c r="X32" s="44"/>
      <c r="Y32" s="44"/>
      <c r="Z32" s="45"/>
      <c r="AA32" s="68"/>
      <c r="AB32" s="68"/>
      <c r="AC32" s="72"/>
    </row>
    <row r="33" spans="1:39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  <c r="AF33" s="20"/>
      <c r="AG33" s="20"/>
      <c r="AH33" s="20"/>
      <c r="AI33" s="20"/>
      <c r="AJ33" s="20"/>
      <c r="AK33" s="20"/>
      <c r="AL33" s="20"/>
      <c r="AM33" s="21"/>
    </row>
    <row r="34" spans="1:39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9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DISCUS POOL MEN (INSIDE CIRCLE)</v>
      </c>
      <c r="H35" s="428"/>
      <c r="I35" s="426" t="s">
        <v>20</v>
      </c>
      <c r="J35" s="429"/>
      <c r="K35" s="427"/>
      <c r="L35" s="430">
        <f>L3</f>
        <v>15.15</v>
      </c>
      <c r="M35" s="431"/>
      <c r="N35" s="426" t="str">
        <f>N3</f>
        <v>RECORD</v>
      </c>
      <c r="O35" s="429"/>
      <c r="P35" s="427"/>
      <c r="Q35" s="415" t="str">
        <f>Q3</f>
        <v>67.31m Gerd Kanter (Estonia) 15/08/10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9" ht="32.1" hidden="1" customHeight="1" x14ac:dyDescent="0.25">
      <c r="E36" s="26" t="s">
        <v>22</v>
      </c>
      <c r="F36" s="26" t="s">
        <v>23</v>
      </c>
      <c r="G36" s="26" t="s">
        <v>24</v>
      </c>
      <c r="H36" s="212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9" hidden="1" x14ac:dyDescent="0.25">
      <c r="C37" s="25" t="s">
        <v>38</v>
      </c>
      <c r="D37" s="25" t="s">
        <v>39</v>
      </c>
      <c r="E37" s="212"/>
      <c r="F37" s="212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212"/>
      <c r="AB37" s="212"/>
      <c r="AC37" s="62"/>
    </row>
    <row r="38" spans="1:39" ht="15.95" hidden="1" customHeight="1" x14ac:dyDescent="0.25">
      <c r="A38" s="30"/>
      <c r="B38" s="30"/>
      <c r="C38" s="25">
        <f t="shared" ref="C38:D53" si="19">AB38</f>
        <v>0</v>
      </c>
      <c r="D38" s="25">
        <f t="shared" si="19"/>
        <v>0</v>
      </c>
      <c r="E38" s="213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0">IF(AND(I38="NT",K38="NT",M38="NT"),0,LARGE(I38:N38,1))</f>
        <v>0</v>
      </c>
      <c r="P38" s="404"/>
      <c r="Q38" s="212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212" t="str">
        <f>L84</f>
        <v/>
      </c>
      <c r="AA38" s="212"/>
      <c r="AB38" s="212"/>
      <c r="AC38" s="62"/>
      <c r="AD38" s="34"/>
    </row>
    <row r="39" spans="1:39" ht="15.95" hidden="1" customHeight="1" x14ac:dyDescent="0.25">
      <c r="A39" s="30"/>
      <c r="B39" s="30"/>
      <c r="C39" s="25">
        <f t="shared" si="19"/>
        <v>0</v>
      </c>
      <c r="D39" s="25">
        <f t="shared" si="19"/>
        <v>0</v>
      </c>
      <c r="E39" s="212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0"/>
        <v>0</v>
      </c>
      <c r="P39" s="404"/>
      <c r="Q39" s="212" t="str">
        <f t="shared" ref="Q39:Q53" si="21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2">IF(AND(R39="NT",T39="NT",V39="NT"),O39,IF(O39&gt;LARGE(R39:W39,1),O39,LARGE(R39:W39,1)))</f>
        <v>0</v>
      </c>
      <c r="Y39" s="404"/>
      <c r="Z39" s="212" t="str">
        <f t="shared" ref="Z39:Z53" si="23">L85</f>
        <v/>
      </c>
      <c r="AA39" s="212"/>
      <c r="AB39" s="212"/>
      <c r="AC39" s="62"/>
      <c r="AD39" s="35"/>
    </row>
    <row r="40" spans="1:39" ht="15.95" hidden="1" customHeight="1" x14ac:dyDescent="0.25">
      <c r="A40" s="30"/>
      <c r="B40" s="30"/>
      <c r="C40" s="25">
        <f t="shared" si="19"/>
        <v>0</v>
      </c>
      <c r="D40" s="25">
        <f t="shared" si="19"/>
        <v>0</v>
      </c>
      <c r="E40" s="213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0"/>
        <v>0</v>
      </c>
      <c r="P40" s="404"/>
      <c r="Q40" s="212" t="str">
        <f t="shared" si="21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2"/>
        <v>0</v>
      </c>
      <c r="Y40" s="404"/>
      <c r="Z40" s="212" t="str">
        <f t="shared" si="23"/>
        <v/>
      </c>
      <c r="AA40" s="212"/>
      <c r="AB40" s="212"/>
      <c r="AC40" s="62"/>
    </row>
    <row r="41" spans="1:39" ht="15.95" hidden="1" customHeight="1" x14ac:dyDescent="0.25">
      <c r="A41" s="30"/>
      <c r="B41" s="30"/>
      <c r="C41" s="25">
        <f t="shared" si="19"/>
        <v>0</v>
      </c>
      <c r="D41" s="25">
        <f t="shared" si="19"/>
        <v>0</v>
      </c>
      <c r="E41" s="212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0"/>
        <v>0</v>
      </c>
      <c r="P41" s="404"/>
      <c r="Q41" s="212" t="str">
        <f t="shared" si="21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2"/>
        <v>0</v>
      </c>
      <c r="Y41" s="404"/>
      <c r="Z41" s="212" t="str">
        <f t="shared" si="23"/>
        <v/>
      </c>
      <c r="AA41" s="212"/>
      <c r="AB41" s="212"/>
      <c r="AC41" s="62"/>
    </row>
    <row r="42" spans="1:39" ht="15.95" hidden="1" customHeight="1" x14ac:dyDescent="0.25">
      <c r="A42" s="30"/>
      <c r="B42" s="30"/>
      <c r="C42" s="25">
        <f t="shared" si="19"/>
        <v>0</v>
      </c>
      <c r="D42" s="25">
        <f t="shared" si="19"/>
        <v>0</v>
      </c>
      <c r="E42" s="213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0"/>
        <v>0</v>
      </c>
      <c r="P42" s="404"/>
      <c r="Q42" s="212" t="str">
        <f t="shared" si="21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2"/>
        <v>0</v>
      </c>
      <c r="Y42" s="404"/>
      <c r="Z42" s="212" t="str">
        <f t="shared" si="23"/>
        <v/>
      </c>
      <c r="AA42" s="212"/>
      <c r="AB42" s="212"/>
      <c r="AC42" s="62"/>
    </row>
    <row r="43" spans="1:39" ht="15.95" hidden="1" customHeight="1" x14ac:dyDescent="0.25">
      <c r="A43" s="30"/>
      <c r="B43" s="30"/>
      <c r="C43" s="25">
        <f t="shared" si="19"/>
        <v>0</v>
      </c>
      <c r="D43" s="25">
        <f t="shared" si="19"/>
        <v>0</v>
      </c>
      <c r="E43" s="212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0"/>
        <v>0</v>
      </c>
      <c r="P43" s="404"/>
      <c r="Q43" s="212" t="str">
        <f t="shared" si="21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2"/>
        <v>0</v>
      </c>
      <c r="Y43" s="404"/>
      <c r="Z43" s="212" t="str">
        <f t="shared" si="23"/>
        <v/>
      </c>
      <c r="AA43" s="212"/>
      <c r="AB43" s="212"/>
      <c r="AC43" s="62"/>
    </row>
    <row r="44" spans="1:39" ht="15.95" hidden="1" customHeight="1" x14ac:dyDescent="0.25">
      <c r="A44" s="30"/>
      <c r="B44" s="30"/>
      <c r="C44" s="25">
        <f t="shared" si="19"/>
        <v>0</v>
      </c>
      <c r="D44" s="25">
        <f t="shared" si="19"/>
        <v>0</v>
      </c>
      <c r="E44" s="213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0"/>
        <v>0</v>
      </c>
      <c r="P44" s="404"/>
      <c r="Q44" s="212" t="str">
        <f t="shared" si="21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2"/>
        <v>0</v>
      </c>
      <c r="Y44" s="404"/>
      <c r="Z44" s="212" t="str">
        <f t="shared" si="23"/>
        <v/>
      </c>
      <c r="AA44" s="212"/>
      <c r="AB44" s="212"/>
      <c r="AC44" s="62"/>
    </row>
    <row r="45" spans="1:39" ht="15.95" hidden="1" customHeight="1" x14ac:dyDescent="0.25">
      <c r="A45" s="30"/>
      <c r="B45" s="30"/>
      <c r="C45" s="25" t="str">
        <f t="shared" si="19"/>
        <v/>
      </c>
      <c r="D45" s="25" t="str">
        <f t="shared" si="19"/>
        <v/>
      </c>
      <c r="E45" s="212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0"/>
        <v>0</v>
      </c>
      <c r="P45" s="404"/>
      <c r="Q45" s="212" t="str">
        <f t="shared" si="21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2"/>
        <v>0</v>
      </c>
      <c r="Y45" s="404"/>
      <c r="Z45" s="212" t="str">
        <f t="shared" si="23"/>
        <v/>
      </c>
      <c r="AA45" s="212" t="str">
        <f>IF(OR(Z45=0,Z45=""),"",IF(VLOOKUP(F45*11,$F$14:$Z$21,21,FALSE)=0,"A",IF(Z45&gt;(VLOOKUP(F45*11,$F$14:$Z$21,21,FALSE)),"B","A")))</f>
        <v/>
      </c>
      <c r="AB45" s="212" t="str">
        <f t="shared" ref="AB45:AB53" si="24">IF(OR(Z45=0,Z45="",AA45="B"),"",RANK(AE45,$AE$6:$AE$21,1))</f>
        <v/>
      </c>
      <c r="AC45" s="62" t="str">
        <f>IF(OR(Z45=0,Z45="",AA45="A"),"",RANK(#REF!,#REF!,1))</f>
        <v/>
      </c>
    </row>
    <row r="46" spans="1:39" ht="15.95" hidden="1" customHeight="1" x14ac:dyDescent="0.25">
      <c r="A46" s="30"/>
      <c r="B46" s="30"/>
      <c r="C46" s="25" t="str">
        <f t="shared" si="19"/>
        <v/>
      </c>
      <c r="D46" s="25" t="str">
        <f t="shared" si="19"/>
        <v/>
      </c>
      <c r="E46" s="213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0"/>
        <v>0</v>
      </c>
      <c r="P46" s="404"/>
      <c r="Q46" s="212" t="str">
        <f t="shared" si="21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2"/>
        <v>0</v>
      </c>
      <c r="Y46" s="404"/>
      <c r="Z46" s="212" t="str">
        <f t="shared" si="23"/>
        <v/>
      </c>
      <c r="AA46" s="212" t="str">
        <f t="shared" ref="AA46:AA53" si="25">IF(OR(Z46=0,Z46=""),"",IF(VLOOKUP(F46/11,$F$6:$Z$13,21,FALSE)=0,"A",IF(Z46&gt;VLOOKUP(F46/11,$F$6:$Z$13,21,FALSE),"B","A")))</f>
        <v/>
      </c>
      <c r="AB46" s="212" t="str">
        <f t="shared" si="24"/>
        <v/>
      </c>
      <c r="AC46" s="62" t="str">
        <f>IF(OR(Z46=0,Z46="",AA46="A"),"",RANK(#REF!,#REF!,1))</f>
        <v/>
      </c>
    </row>
    <row r="47" spans="1:39" ht="15.95" hidden="1" customHeight="1" x14ac:dyDescent="0.25">
      <c r="A47" s="30"/>
      <c r="B47" s="30"/>
      <c r="C47" s="25" t="str">
        <f t="shared" si="19"/>
        <v/>
      </c>
      <c r="D47" s="25" t="str">
        <f t="shared" si="19"/>
        <v/>
      </c>
      <c r="E47" s="212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0"/>
        <v>0</v>
      </c>
      <c r="P47" s="404"/>
      <c r="Q47" s="212" t="str">
        <f t="shared" si="21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2"/>
        <v>0</v>
      </c>
      <c r="Y47" s="404"/>
      <c r="Z47" s="212" t="str">
        <f t="shared" si="23"/>
        <v/>
      </c>
      <c r="AA47" s="212" t="str">
        <f t="shared" si="25"/>
        <v/>
      </c>
      <c r="AB47" s="212" t="str">
        <f t="shared" si="24"/>
        <v/>
      </c>
      <c r="AC47" s="62" t="str">
        <f>IF(OR(Z47=0,Z47="",AA47="A"),"",RANK(#REF!,#REF!,1))</f>
        <v/>
      </c>
    </row>
    <row r="48" spans="1:39" ht="15.95" hidden="1" customHeight="1" x14ac:dyDescent="0.25">
      <c r="A48" s="30"/>
      <c r="B48" s="30"/>
      <c r="C48" s="25" t="str">
        <f t="shared" si="19"/>
        <v/>
      </c>
      <c r="D48" s="25" t="str">
        <f t="shared" si="19"/>
        <v/>
      </c>
      <c r="E48" s="213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0"/>
        <v>0</v>
      </c>
      <c r="P48" s="404"/>
      <c r="Q48" s="212" t="str">
        <f t="shared" si="21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2"/>
        <v>0</v>
      </c>
      <c r="Y48" s="404"/>
      <c r="Z48" s="212" t="str">
        <f t="shared" si="23"/>
        <v/>
      </c>
      <c r="AA48" s="212" t="str">
        <f t="shared" si="25"/>
        <v/>
      </c>
      <c r="AB48" s="212" t="str">
        <f t="shared" si="24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9"/>
        <v/>
      </c>
      <c r="D49" s="25" t="str">
        <f t="shared" si="19"/>
        <v/>
      </c>
      <c r="E49" s="212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0"/>
        <v>0</v>
      </c>
      <c r="P49" s="404"/>
      <c r="Q49" s="212" t="str">
        <f t="shared" si="21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2"/>
        <v>0</v>
      </c>
      <c r="Y49" s="404"/>
      <c r="Z49" s="212" t="str">
        <f t="shared" si="23"/>
        <v/>
      </c>
      <c r="AA49" s="212" t="str">
        <f t="shared" si="25"/>
        <v/>
      </c>
      <c r="AB49" s="212" t="str">
        <f t="shared" si="24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9"/>
        <v/>
      </c>
      <c r="D50" s="25" t="str">
        <f t="shared" si="19"/>
        <v/>
      </c>
      <c r="E50" s="213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0"/>
        <v>0</v>
      </c>
      <c r="P50" s="404"/>
      <c r="Q50" s="212" t="str">
        <f t="shared" si="21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2"/>
        <v>0</v>
      </c>
      <c r="Y50" s="404"/>
      <c r="Z50" s="212" t="str">
        <f t="shared" si="23"/>
        <v/>
      </c>
      <c r="AA50" s="212" t="str">
        <f t="shared" si="25"/>
        <v/>
      </c>
      <c r="AB50" s="212" t="str">
        <f t="shared" si="24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9"/>
        <v/>
      </c>
      <c r="D51" s="25" t="str">
        <f t="shared" si="19"/>
        <v/>
      </c>
      <c r="E51" s="212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0"/>
        <v>0</v>
      </c>
      <c r="P51" s="404"/>
      <c r="Q51" s="212" t="str">
        <f t="shared" si="21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2"/>
        <v>0</v>
      </c>
      <c r="Y51" s="404"/>
      <c r="Z51" s="212" t="str">
        <f t="shared" si="23"/>
        <v/>
      </c>
      <c r="AA51" s="212" t="str">
        <f t="shared" si="25"/>
        <v/>
      </c>
      <c r="AB51" s="212" t="str">
        <f t="shared" si="24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9"/>
        <v/>
      </c>
      <c r="D52" s="25" t="str">
        <f t="shared" si="19"/>
        <v/>
      </c>
      <c r="E52" s="213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0"/>
        <v>0</v>
      </c>
      <c r="P52" s="404"/>
      <c r="Q52" s="212" t="str">
        <f t="shared" si="21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2"/>
        <v>0</v>
      </c>
      <c r="Y52" s="404"/>
      <c r="Z52" s="212" t="str">
        <f t="shared" si="23"/>
        <v/>
      </c>
      <c r="AA52" s="212" t="str">
        <f t="shared" si="25"/>
        <v/>
      </c>
      <c r="AB52" s="212" t="str">
        <f t="shared" si="24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9"/>
        <v/>
      </c>
      <c r="D53" s="25" t="str">
        <f t="shared" si="19"/>
        <v/>
      </c>
      <c r="E53" s="212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0"/>
        <v>0</v>
      </c>
      <c r="P53" s="404"/>
      <c r="Q53" s="212" t="str">
        <f t="shared" si="21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2"/>
        <v>0</v>
      </c>
      <c r="Y53" s="404"/>
      <c r="Z53" s="212" t="str">
        <f t="shared" si="23"/>
        <v/>
      </c>
      <c r="AA53" s="212" t="str">
        <f t="shared" si="25"/>
        <v/>
      </c>
      <c r="AB53" s="212" t="str">
        <f t="shared" si="24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212" t="s">
        <v>43</v>
      </c>
      <c r="F56" s="212" t="s">
        <v>44</v>
      </c>
      <c r="G56" s="212" t="s">
        <v>24</v>
      </c>
      <c r="H56" s="212" t="s">
        <v>25</v>
      </c>
      <c r="I56" s="418" t="s">
        <v>45</v>
      </c>
      <c r="J56" s="418"/>
      <c r="K56" s="213" t="s">
        <v>43</v>
      </c>
      <c r="L56" s="214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215"/>
      <c r="AB56" s="215"/>
      <c r="AC56" s="71"/>
    </row>
    <row r="57" spans="1:30" ht="15.95" hidden="1" customHeight="1" x14ac:dyDescent="0.25">
      <c r="C57" s="25">
        <v>17</v>
      </c>
      <c r="D57" s="17">
        <v>25</v>
      </c>
      <c r="E57" s="212">
        <v>17</v>
      </c>
      <c r="F57" s="212" t="str">
        <f>IF(ISERROR(VLOOKUP($C57,$L$68:$N$99,2,FALSE)=TRUE),"",VLOOKUP($C57,$L$68:$N$99,2,FALSE))</f>
        <v/>
      </c>
      <c r="G57" s="56" t="str">
        <f t="shared" ref="G57:G64" si="26">IF(ISERROR(VLOOKUP($F57,males_declared,2,FALSE))=TRUE,"",UPPER(VLOOKUP($F57,males_declared,2,FALSE)))</f>
        <v/>
      </c>
      <c r="H57" s="56" t="str">
        <f t="shared" ref="H57:H64" si="27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212">
        <v>25</v>
      </c>
      <c r="L57" s="212" t="str">
        <f>IF(ISERROR(VLOOKUP($D57,$L$68:$N$99,2,FALSE)=TRUE),"",VLOOKUP($D57,$L$68:$N$99,2,FALSE))</f>
        <v/>
      </c>
      <c r="M57" s="405" t="str">
        <f t="shared" ref="M57:M64" si="28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9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212">
        <v>18</v>
      </c>
      <c r="F58" s="212" t="str">
        <f t="shared" ref="F58:F64" si="30">IF(ISERROR(VLOOKUP($C58,$L$68:$N$99,2,FALSE)=TRUE),"",VLOOKUP($C58,$L$68:$N$99,2,FALSE))</f>
        <v/>
      </c>
      <c r="G58" s="56" t="str">
        <f t="shared" si="26"/>
        <v/>
      </c>
      <c r="H58" s="56" t="str">
        <f t="shared" si="27"/>
        <v/>
      </c>
      <c r="I58" s="402" t="str">
        <f t="shared" ref="I58:I64" si="31">IF(ISERROR(VLOOKUP($C58,$L$68:$N$99,3,FALSE)=TRUE),"",VLOOKUP($C58,$L$68:$N$99,3,FALSE))</f>
        <v/>
      </c>
      <c r="J58" s="404"/>
      <c r="K58" s="212">
        <v>26</v>
      </c>
      <c r="L58" s="212" t="str">
        <f t="shared" ref="L58:L64" si="32">IF(ISERROR(VLOOKUP($D58,$L$68:$N$99,2,FALSE)=TRUE),"",VLOOKUP($D58,$L$68:$N$99,2,FALSE))</f>
        <v/>
      </c>
      <c r="M58" s="405" t="str">
        <f t="shared" si="28"/>
        <v/>
      </c>
      <c r="N58" s="406"/>
      <c r="O58" s="406"/>
      <c r="P58" s="407"/>
      <c r="Q58" s="408" t="str">
        <f t="shared" si="29"/>
        <v/>
      </c>
      <c r="R58" s="409"/>
      <c r="S58" s="409"/>
      <c r="T58" s="410"/>
      <c r="U58" s="402" t="str">
        <f t="shared" ref="U58:U64" si="33">IF(ISERROR(VLOOKUP($D58,$L$68:$N$99,3,FALSE)=TRUE),"",VLOOKUP($D58,$L$68:$N$99,3,FALSE))</f>
        <v/>
      </c>
      <c r="V58" s="404"/>
      <c r="W58" s="41"/>
      <c r="X58" s="42"/>
      <c r="Y58" s="42"/>
      <c r="Z58" s="20"/>
      <c r="AA58" s="215"/>
      <c r="AB58" s="215"/>
      <c r="AC58" s="71"/>
    </row>
    <row r="59" spans="1:30" ht="15.95" hidden="1" customHeight="1" x14ac:dyDescent="0.25">
      <c r="C59" s="25">
        <v>19</v>
      </c>
      <c r="D59" s="17">
        <v>27</v>
      </c>
      <c r="E59" s="212">
        <v>19</v>
      </c>
      <c r="F59" s="212" t="str">
        <f t="shared" si="30"/>
        <v/>
      </c>
      <c r="G59" s="56" t="str">
        <f t="shared" si="26"/>
        <v/>
      </c>
      <c r="H59" s="56" t="str">
        <f t="shared" si="27"/>
        <v/>
      </c>
      <c r="I59" s="402" t="str">
        <f t="shared" si="31"/>
        <v/>
      </c>
      <c r="J59" s="404"/>
      <c r="K59" s="212">
        <v>27</v>
      </c>
      <c r="L59" s="212" t="str">
        <f t="shared" si="32"/>
        <v/>
      </c>
      <c r="M59" s="405" t="str">
        <f t="shared" si="28"/>
        <v/>
      </c>
      <c r="N59" s="406"/>
      <c r="O59" s="406"/>
      <c r="P59" s="407"/>
      <c r="Q59" s="408" t="str">
        <f t="shared" si="29"/>
        <v/>
      </c>
      <c r="R59" s="409"/>
      <c r="S59" s="409"/>
      <c r="T59" s="410"/>
      <c r="U59" s="402" t="str">
        <f t="shared" si="33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212">
        <v>20</v>
      </c>
      <c r="F60" s="212" t="str">
        <f t="shared" si="30"/>
        <v/>
      </c>
      <c r="G60" s="56" t="str">
        <f t="shared" si="26"/>
        <v/>
      </c>
      <c r="H60" s="56" t="str">
        <f t="shared" si="27"/>
        <v/>
      </c>
      <c r="I60" s="402" t="str">
        <f t="shared" si="31"/>
        <v/>
      </c>
      <c r="J60" s="404"/>
      <c r="K60" s="212">
        <v>28</v>
      </c>
      <c r="L60" s="212" t="str">
        <f t="shared" si="32"/>
        <v/>
      </c>
      <c r="M60" s="405" t="str">
        <f t="shared" si="28"/>
        <v/>
      </c>
      <c r="N60" s="406"/>
      <c r="O60" s="406"/>
      <c r="P60" s="407"/>
      <c r="Q60" s="408" t="str">
        <f t="shared" si="29"/>
        <v/>
      </c>
      <c r="R60" s="409"/>
      <c r="S60" s="409"/>
      <c r="T60" s="410"/>
      <c r="U60" s="402" t="str">
        <f t="shared" si="33"/>
        <v/>
      </c>
      <c r="V60" s="404"/>
      <c r="W60" s="41"/>
      <c r="X60" s="42"/>
      <c r="Y60" s="42"/>
      <c r="Z60" s="20"/>
      <c r="AA60" s="215"/>
      <c r="AB60" s="215"/>
      <c r="AC60" s="71"/>
    </row>
    <row r="61" spans="1:30" ht="15.95" hidden="1" customHeight="1" x14ac:dyDescent="0.25">
      <c r="C61" s="25">
        <v>21</v>
      </c>
      <c r="D61" s="17">
        <v>29</v>
      </c>
      <c r="E61" s="212">
        <v>21</v>
      </c>
      <c r="F61" s="212" t="str">
        <f t="shared" si="30"/>
        <v/>
      </c>
      <c r="G61" s="56" t="str">
        <f t="shared" si="26"/>
        <v/>
      </c>
      <c r="H61" s="56" t="str">
        <f t="shared" si="27"/>
        <v/>
      </c>
      <c r="I61" s="402" t="str">
        <f t="shared" si="31"/>
        <v/>
      </c>
      <c r="J61" s="404"/>
      <c r="K61" s="212">
        <v>29</v>
      </c>
      <c r="L61" s="212" t="str">
        <f t="shared" si="32"/>
        <v/>
      </c>
      <c r="M61" s="405" t="str">
        <f t="shared" si="28"/>
        <v/>
      </c>
      <c r="N61" s="406"/>
      <c r="O61" s="406"/>
      <c r="P61" s="407"/>
      <c r="Q61" s="408" t="str">
        <f t="shared" si="29"/>
        <v/>
      </c>
      <c r="R61" s="409"/>
      <c r="S61" s="409"/>
      <c r="T61" s="410"/>
      <c r="U61" s="402" t="str">
        <f t="shared" si="33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212">
        <v>22</v>
      </c>
      <c r="F62" s="212" t="str">
        <f t="shared" si="30"/>
        <v/>
      </c>
      <c r="G62" s="56" t="str">
        <f t="shared" si="26"/>
        <v/>
      </c>
      <c r="H62" s="56" t="str">
        <f t="shared" si="27"/>
        <v/>
      </c>
      <c r="I62" s="402" t="str">
        <f t="shared" si="31"/>
        <v/>
      </c>
      <c r="J62" s="404"/>
      <c r="K62" s="212">
        <v>30</v>
      </c>
      <c r="L62" s="212" t="str">
        <f t="shared" si="32"/>
        <v/>
      </c>
      <c r="M62" s="405" t="str">
        <f t="shared" si="28"/>
        <v/>
      </c>
      <c r="N62" s="406"/>
      <c r="O62" s="406"/>
      <c r="P62" s="407"/>
      <c r="Q62" s="408" t="str">
        <f t="shared" si="29"/>
        <v/>
      </c>
      <c r="R62" s="409"/>
      <c r="S62" s="409"/>
      <c r="T62" s="410"/>
      <c r="U62" s="402" t="str">
        <f t="shared" si="33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212">
        <v>23</v>
      </c>
      <c r="F63" s="212" t="str">
        <f t="shared" si="30"/>
        <v/>
      </c>
      <c r="G63" s="56" t="str">
        <f t="shared" si="26"/>
        <v/>
      </c>
      <c r="H63" s="56" t="str">
        <f t="shared" si="27"/>
        <v/>
      </c>
      <c r="I63" s="402" t="str">
        <f t="shared" si="31"/>
        <v/>
      </c>
      <c r="J63" s="404"/>
      <c r="K63" s="212">
        <v>31</v>
      </c>
      <c r="L63" s="212" t="str">
        <f t="shared" si="32"/>
        <v/>
      </c>
      <c r="M63" s="405" t="str">
        <f t="shared" si="28"/>
        <v/>
      </c>
      <c r="N63" s="406"/>
      <c r="O63" s="406"/>
      <c r="P63" s="407"/>
      <c r="Q63" s="408" t="str">
        <f t="shared" si="29"/>
        <v/>
      </c>
      <c r="R63" s="409"/>
      <c r="S63" s="409"/>
      <c r="T63" s="410"/>
      <c r="U63" s="402" t="str">
        <f t="shared" si="33"/>
        <v/>
      </c>
      <c r="V63" s="404"/>
      <c r="W63" s="41"/>
      <c r="X63" s="42"/>
      <c r="Y63" s="42"/>
      <c r="Z63" s="20"/>
      <c r="AA63" s="215"/>
      <c r="AB63" s="215"/>
      <c r="AC63" s="71"/>
    </row>
    <row r="64" spans="1:30" ht="15.95" hidden="1" customHeight="1" x14ac:dyDescent="0.25">
      <c r="C64" s="25">
        <v>24</v>
      </c>
      <c r="D64" s="17">
        <v>32</v>
      </c>
      <c r="E64" s="212">
        <v>24</v>
      </c>
      <c r="F64" s="212" t="str">
        <f t="shared" si="30"/>
        <v/>
      </c>
      <c r="G64" s="56" t="str">
        <f t="shared" si="26"/>
        <v/>
      </c>
      <c r="H64" s="56" t="str">
        <f t="shared" si="27"/>
        <v/>
      </c>
      <c r="I64" s="402" t="str">
        <f t="shared" si="31"/>
        <v/>
      </c>
      <c r="J64" s="404"/>
      <c r="K64" s="212">
        <v>32</v>
      </c>
      <c r="L64" s="212" t="str">
        <f t="shared" si="32"/>
        <v/>
      </c>
      <c r="M64" s="405" t="str">
        <f t="shared" si="28"/>
        <v/>
      </c>
      <c r="N64" s="406"/>
      <c r="O64" s="406"/>
      <c r="P64" s="407"/>
      <c r="Q64" s="408" t="str">
        <f t="shared" si="29"/>
        <v/>
      </c>
      <c r="R64" s="409"/>
      <c r="S64" s="409"/>
      <c r="T64" s="410"/>
      <c r="U64" s="402" t="str">
        <f t="shared" si="33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4">L68</f>
        <v>5</v>
      </c>
      <c r="F68" s="47">
        <f t="shared" ref="F68:H83" si="35">F6</f>
        <v>93</v>
      </c>
      <c r="G68" s="48" t="str">
        <f t="shared" si="35"/>
        <v>Kristian BROWN</v>
      </c>
      <c r="H68" s="48" t="str">
        <f t="shared" si="35"/>
        <v>Basildon</v>
      </c>
      <c r="I68" s="47">
        <f>O6</f>
        <v>39.5</v>
      </c>
      <c r="J68" s="47">
        <f>IF(OR(I68=0,I68=""),"",RANK(I68,$I$68:$I$99))</f>
        <v>5</v>
      </c>
      <c r="K68" s="47">
        <f t="shared" ref="K68:K83" si="36">X6</f>
        <v>39.5</v>
      </c>
      <c r="L68" s="47">
        <f t="shared" ref="L68:L99" si="37">IF(OR(K68=0,K68=""),"",RANK(K68,$K$68:$K$99))</f>
        <v>5</v>
      </c>
      <c r="M68" s="47">
        <f t="shared" ref="M68:M99" si="38">F68</f>
        <v>93</v>
      </c>
      <c r="N68" s="47">
        <f t="shared" ref="N68:N99" si="39">K68</f>
        <v>39.5</v>
      </c>
    </row>
    <row r="69" spans="3:14" hidden="1" x14ac:dyDescent="0.25">
      <c r="C69" s="22"/>
      <c r="D69" s="22"/>
      <c r="E69" s="47" t="str">
        <f t="shared" si="34"/>
        <v/>
      </c>
      <c r="F69" s="47">
        <f t="shared" si="35"/>
        <v>0</v>
      </c>
      <c r="G69" s="48" t="str">
        <f t="shared" si="35"/>
        <v/>
      </c>
      <c r="H69" s="48" t="str">
        <f t="shared" si="35"/>
        <v/>
      </c>
      <c r="I69" s="47">
        <f t="shared" ref="I69:I83" si="40">O7</f>
        <v>0</v>
      </c>
      <c r="J69" s="47" t="str">
        <f t="shared" ref="J69:J99" si="41">IF(OR(I69=0,I69=""),"",RANK(I69,$I$68:$I$99))</f>
        <v/>
      </c>
      <c r="K69" s="47">
        <f t="shared" si="36"/>
        <v>0</v>
      </c>
      <c r="L69" s="47" t="str">
        <f t="shared" si="37"/>
        <v/>
      </c>
      <c r="M69" s="47">
        <f t="shared" si="38"/>
        <v>0</v>
      </c>
      <c r="N69" s="47">
        <f t="shared" si="39"/>
        <v>0</v>
      </c>
    </row>
    <row r="70" spans="3:14" hidden="1" x14ac:dyDescent="0.25">
      <c r="C70" s="22"/>
      <c r="D70" s="22"/>
      <c r="E70" s="47">
        <f t="shared" si="34"/>
        <v>4</v>
      </c>
      <c r="F70" s="47">
        <f t="shared" si="35"/>
        <v>96</v>
      </c>
      <c r="G70" s="48" t="str">
        <f t="shared" si="35"/>
        <v>Joe MARTIN</v>
      </c>
      <c r="H70" s="48" t="str">
        <f t="shared" si="35"/>
        <v>City of York AC</v>
      </c>
      <c r="I70" s="47">
        <f t="shared" si="40"/>
        <v>46.33</v>
      </c>
      <c r="J70" s="47">
        <f t="shared" si="41"/>
        <v>4</v>
      </c>
      <c r="K70" s="47">
        <f t="shared" si="36"/>
        <v>46.6</v>
      </c>
      <c r="L70" s="47">
        <f t="shared" si="37"/>
        <v>4</v>
      </c>
      <c r="M70" s="47">
        <f t="shared" si="38"/>
        <v>96</v>
      </c>
      <c r="N70" s="47">
        <f t="shared" si="39"/>
        <v>46.6</v>
      </c>
    </row>
    <row r="71" spans="3:14" hidden="1" x14ac:dyDescent="0.25">
      <c r="C71" s="22"/>
      <c r="D71" s="22"/>
      <c r="E71" s="47" t="str">
        <f t="shared" si="34"/>
        <v/>
      </c>
      <c r="F71" s="47">
        <f t="shared" si="35"/>
        <v>0</v>
      </c>
      <c r="G71" s="48" t="str">
        <f t="shared" si="35"/>
        <v/>
      </c>
      <c r="H71" s="48" t="str">
        <f t="shared" si="35"/>
        <v/>
      </c>
      <c r="I71" s="47">
        <f t="shared" si="40"/>
        <v>0</v>
      </c>
      <c r="J71" s="47" t="str">
        <f t="shared" si="41"/>
        <v/>
      </c>
      <c r="K71" s="47">
        <f t="shared" si="36"/>
        <v>0</v>
      </c>
      <c r="L71" s="47" t="str">
        <f t="shared" si="37"/>
        <v/>
      </c>
      <c r="M71" s="47">
        <f t="shared" si="38"/>
        <v>0</v>
      </c>
      <c r="N71" s="47">
        <f t="shared" si="39"/>
        <v>0</v>
      </c>
    </row>
    <row r="72" spans="3:14" hidden="1" x14ac:dyDescent="0.25">
      <c r="C72" s="22"/>
      <c r="D72" s="22"/>
      <c r="E72" s="47">
        <f t="shared" si="34"/>
        <v>3</v>
      </c>
      <c r="F72" s="47">
        <f t="shared" si="35"/>
        <v>99</v>
      </c>
      <c r="G72" s="48" t="str">
        <f t="shared" si="35"/>
        <v>Samuel WOODLEY</v>
      </c>
      <c r="H72" s="48" t="str">
        <f t="shared" si="35"/>
        <v>Herts Phoenix</v>
      </c>
      <c r="I72" s="47">
        <f t="shared" si="40"/>
        <v>51.06</v>
      </c>
      <c r="J72" s="47">
        <f t="shared" si="41"/>
        <v>3</v>
      </c>
      <c r="K72" s="47">
        <f t="shared" si="36"/>
        <v>54.95</v>
      </c>
      <c r="L72" s="47">
        <f t="shared" si="37"/>
        <v>3</v>
      </c>
      <c r="M72" s="47">
        <f t="shared" si="38"/>
        <v>99</v>
      </c>
      <c r="N72" s="47">
        <f t="shared" si="39"/>
        <v>54.95</v>
      </c>
    </row>
    <row r="73" spans="3:14" hidden="1" x14ac:dyDescent="0.25">
      <c r="C73" s="22"/>
      <c r="D73" s="22"/>
      <c r="E73" s="47">
        <f t="shared" si="34"/>
        <v>2</v>
      </c>
      <c r="F73" s="47">
        <f t="shared" si="35"/>
        <v>101</v>
      </c>
      <c r="G73" s="48" t="str">
        <f t="shared" si="35"/>
        <v>Chris SCOTT</v>
      </c>
      <c r="H73" s="48" t="str">
        <f t="shared" si="35"/>
        <v>Southampton</v>
      </c>
      <c r="I73" s="47">
        <f t="shared" si="40"/>
        <v>56.74</v>
      </c>
      <c r="J73" s="47">
        <f t="shared" si="41"/>
        <v>2</v>
      </c>
      <c r="K73" s="47">
        <f t="shared" si="36"/>
        <v>56.82</v>
      </c>
      <c r="L73" s="47">
        <f t="shared" si="37"/>
        <v>2</v>
      </c>
      <c r="M73" s="47">
        <f t="shared" si="38"/>
        <v>101</v>
      </c>
      <c r="N73" s="47">
        <f t="shared" si="39"/>
        <v>56.82</v>
      </c>
    </row>
    <row r="74" spans="3:14" hidden="1" x14ac:dyDescent="0.25">
      <c r="C74" s="22"/>
      <c r="D74" s="22"/>
      <c r="E74" s="47">
        <f t="shared" si="34"/>
        <v>1</v>
      </c>
      <c r="F74" s="47">
        <f t="shared" si="35"/>
        <v>105</v>
      </c>
      <c r="G74" s="48" t="str">
        <f t="shared" si="35"/>
        <v>Nicholas PERCY</v>
      </c>
      <c r="H74" s="48" t="str">
        <f t="shared" si="35"/>
        <v>Shaftsbury</v>
      </c>
      <c r="I74" s="47">
        <f t="shared" si="40"/>
        <v>61.68</v>
      </c>
      <c r="J74" s="47">
        <f t="shared" si="41"/>
        <v>1</v>
      </c>
      <c r="K74" s="47">
        <f t="shared" si="36"/>
        <v>61.68</v>
      </c>
      <c r="L74" s="47">
        <f t="shared" si="37"/>
        <v>1</v>
      </c>
      <c r="M74" s="47">
        <f t="shared" si="38"/>
        <v>105</v>
      </c>
      <c r="N74" s="47">
        <f t="shared" si="39"/>
        <v>61.68</v>
      </c>
    </row>
    <row r="75" spans="3:14" hidden="1" x14ac:dyDescent="0.25">
      <c r="C75" s="22"/>
      <c r="D75" s="22"/>
      <c r="E75" s="47" t="str">
        <f t="shared" si="34"/>
        <v/>
      </c>
      <c r="F75" s="47">
        <f t="shared" si="35"/>
        <v>0</v>
      </c>
      <c r="G75" s="48" t="str">
        <f t="shared" si="35"/>
        <v/>
      </c>
      <c r="H75" s="48" t="str">
        <f t="shared" si="35"/>
        <v/>
      </c>
      <c r="I75" s="47">
        <f t="shared" si="40"/>
        <v>0</v>
      </c>
      <c r="J75" s="47" t="str">
        <f t="shared" si="41"/>
        <v/>
      </c>
      <c r="K75" s="47">
        <f t="shared" si="36"/>
        <v>0</v>
      </c>
      <c r="L75" s="47" t="str">
        <f t="shared" si="37"/>
        <v/>
      </c>
      <c r="M75" s="47">
        <f t="shared" si="38"/>
        <v>0</v>
      </c>
      <c r="N75" s="47">
        <f t="shared" si="39"/>
        <v>0</v>
      </c>
    </row>
    <row r="76" spans="3:14" hidden="1" x14ac:dyDescent="0.25">
      <c r="C76" s="22"/>
      <c r="D76" s="22"/>
      <c r="E76" s="47" t="str">
        <f t="shared" si="34"/>
        <v/>
      </c>
      <c r="F76" s="47">
        <f t="shared" si="35"/>
        <v>0</v>
      </c>
      <c r="G76" s="48" t="str">
        <f t="shared" si="35"/>
        <v/>
      </c>
      <c r="H76" s="48" t="str">
        <f t="shared" si="35"/>
        <v/>
      </c>
      <c r="I76" s="47">
        <f t="shared" si="40"/>
        <v>0</v>
      </c>
      <c r="J76" s="47" t="str">
        <f t="shared" si="41"/>
        <v/>
      </c>
      <c r="K76" s="47">
        <f t="shared" si="36"/>
        <v>0</v>
      </c>
      <c r="L76" s="47" t="str">
        <f t="shared" si="37"/>
        <v/>
      </c>
      <c r="M76" s="47">
        <f t="shared" si="38"/>
        <v>0</v>
      </c>
      <c r="N76" s="47">
        <f t="shared" si="39"/>
        <v>0</v>
      </c>
    </row>
    <row r="77" spans="3:14" hidden="1" x14ac:dyDescent="0.25">
      <c r="C77" s="22"/>
      <c r="D77" s="22"/>
      <c r="E77" s="47" t="str">
        <f t="shared" si="34"/>
        <v/>
      </c>
      <c r="F77" s="47">
        <f t="shared" si="35"/>
        <v>0</v>
      </c>
      <c r="G77" s="48" t="str">
        <f t="shared" si="35"/>
        <v/>
      </c>
      <c r="H77" s="48" t="str">
        <f t="shared" si="35"/>
        <v/>
      </c>
      <c r="I77" s="47">
        <f t="shared" si="40"/>
        <v>0</v>
      </c>
      <c r="J77" s="47" t="str">
        <f t="shared" si="41"/>
        <v/>
      </c>
      <c r="K77" s="47">
        <f t="shared" si="36"/>
        <v>0</v>
      </c>
      <c r="L77" s="47" t="str">
        <f t="shared" si="37"/>
        <v/>
      </c>
      <c r="M77" s="47">
        <f t="shared" si="38"/>
        <v>0</v>
      </c>
      <c r="N77" s="47">
        <f t="shared" si="39"/>
        <v>0</v>
      </c>
    </row>
    <row r="78" spans="3:14" hidden="1" x14ac:dyDescent="0.25">
      <c r="C78" s="22"/>
      <c r="D78" s="22"/>
      <c r="E78" s="47" t="str">
        <f t="shared" si="34"/>
        <v/>
      </c>
      <c r="F78" s="47">
        <f t="shared" si="35"/>
        <v>0</v>
      </c>
      <c r="G78" s="48" t="str">
        <f t="shared" si="35"/>
        <v/>
      </c>
      <c r="H78" s="48" t="str">
        <f t="shared" si="35"/>
        <v/>
      </c>
      <c r="I78" s="47">
        <f t="shared" si="40"/>
        <v>0</v>
      </c>
      <c r="J78" s="47" t="str">
        <f t="shared" si="41"/>
        <v/>
      </c>
      <c r="K78" s="47">
        <f t="shared" si="36"/>
        <v>0</v>
      </c>
      <c r="L78" s="47" t="str">
        <f t="shared" si="37"/>
        <v/>
      </c>
      <c r="M78" s="47">
        <f t="shared" si="38"/>
        <v>0</v>
      </c>
      <c r="N78" s="47">
        <f t="shared" si="39"/>
        <v>0</v>
      </c>
    </row>
    <row r="79" spans="3:14" hidden="1" x14ac:dyDescent="0.25">
      <c r="C79" s="22"/>
      <c r="D79" s="22"/>
      <c r="E79" s="47" t="str">
        <f t="shared" si="34"/>
        <v/>
      </c>
      <c r="F79" s="47">
        <f t="shared" si="35"/>
        <v>0</v>
      </c>
      <c r="G79" s="48" t="str">
        <f t="shared" si="35"/>
        <v/>
      </c>
      <c r="H79" s="48" t="str">
        <f t="shared" si="35"/>
        <v/>
      </c>
      <c r="I79" s="47">
        <f t="shared" si="40"/>
        <v>0</v>
      </c>
      <c r="J79" s="47" t="str">
        <f t="shared" si="41"/>
        <v/>
      </c>
      <c r="K79" s="47">
        <f t="shared" si="36"/>
        <v>0</v>
      </c>
      <c r="L79" s="47" t="str">
        <f t="shared" si="37"/>
        <v/>
      </c>
      <c r="M79" s="47">
        <f t="shared" si="38"/>
        <v>0</v>
      </c>
      <c r="N79" s="47">
        <f t="shared" si="39"/>
        <v>0</v>
      </c>
    </row>
    <row r="80" spans="3:14" hidden="1" x14ac:dyDescent="0.25">
      <c r="C80" s="22"/>
      <c r="D80" s="22"/>
      <c r="E80" s="47" t="str">
        <f t="shared" si="34"/>
        <v/>
      </c>
      <c r="F80" s="47">
        <f t="shared" si="35"/>
        <v>0</v>
      </c>
      <c r="G80" s="48" t="str">
        <f t="shared" si="35"/>
        <v/>
      </c>
      <c r="H80" s="48" t="str">
        <f t="shared" si="35"/>
        <v/>
      </c>
      <c r="I80" s="47">
        <f t="shared" si="40"/>
        <v>0</v>
      </c>
      <c r="J80" s="47" t="str">
        <f t="shared" si="41"/>
        <v/>
      </c>
      <c r="K80" s="47">
        <f t="shared" si="36"/>
        <v>0</v>
      </c>
      <c r="L80" s="47" t="str">
        <f t="shared" si="37"/>
        <v/>
      </c>
      <c r="M80" s="47">
        <f t="shared" si="38"/>
        <v>0</v>
      </c>
      <c r="N80" s="47">
        <f t="shared" si="39"/>
        <v>0</v>
      </c>
    </row>
    <row r="81" spans="5:29" s="22" customFormat="1" hidden="1" x14ac:dyDescent="0.25">
      <c r="E81" s="47" t="str">
        <f t="shared" si="34"/>
        <v/>
      </c>
      <c r="F81" s="47">
        <f t="shared" si="35"/>
        <v>0</v>
      </c>
      <c r="G81" s="48" t="str">
        <f t="shared" si="35"/>
        <v/>
      </c>
      <c r="H81" s="48" t="str">
        <f t="shared" si="35"/>
        <v/>
      </c>
      <c r="I81" s="47">
        <f t="shared" si="40"/>
        <v>0</v>
      </c>
      <c r="J81" s="47" t="str">
        <f t="shared" si="41"/>
        <v/>
      </c>
      <c r="K81" s="47">
        <f t="shared" si="36"/>
        <v>0</v>
      </c>
      <c r="L81" s="47" t="str">
        <f t="shared" si="37"/>
        <v/>
      </c>
      <c r="M81" s="47">
        <f t="shared" si="38"/>
        <v>0</v>
      </c>
      <c r="N81" s="47">
        <f t="shared" si="39"/>
        <v>0</v>
      </c>
      <c r="AA81" s="30"/>
      <c r="AB81" s="30"/>
      <c r="AC81" s="70"/>
    </row>
    <row r="82" spans="5:29" s="22" customFormat="1" hidden="1" x14ac:dyDescent="0.25">
      <c r="E82" s="47" t="str">
        <f t="shared" si="34"/>
        <v/>
      </c>
      <c r="F82" s="47">
        <f t="shared" si="35"/>
        <v>0</v>
      </c>
      <c r="G82" s="48" t="str">
        <f t="shared" si="35"/>
        <v/>
      </c>
      <c r="H82" s="48" t="str">
        <f t="shared" si="35"/>
        <v/>
      </c>
      <c r="I82" s="47">
        <f t="shared" si="40"/>
        <v>0</v>
      </c>
      <c r="J82" s="47" t="str">
        <f t="shared" si="41"/>
        <v/>
      </c>
      <c r="K82" s="47">
        <f t="shared" si="36"/>
        <v>0</v>
      </c>
      <c r="L82" s="47" t="str">
        <f t="shared" si="37"/>
        <v/>
      </c>
      <c r="M82" s="47">
        <f t="shared" si="38"/>
        <v>0</v>
      </c>
      <c r="N82" s="47">
        <f t="shared" si="39"/>
        <v>0</v>
      </c>
      <c r="AA82" s="30"/>
      <c r="AB82" s="30"/>
      <c r="AC82" s="70"/>
    </row>
    <row r="83" spans="5:29" s="22" customFormat="1" hidden="1" x14ac:dyDescent="0.25">
      <c r="E83" s="47" t="str">
        <f t="shared" si="34"/>
        <v/>
      </c>
      <c r="F83" s="47">
        <f t="shared" si="35"/>
        <v>0</v>
      </c>
      <c r="G83" s="48" t="str">
        <f t="shared" si="35"/>
        <v/>
      </c>
      <c r="H83" s="48" t="str">
        <f t="shared" si="35"/>
        <v/>
      </c>
      <c r="I83" s="47">
        <f t="shared" si="40"/>
        <v>0</v>
      </c>
      <c r="J83" s="47" t="str">
        <f t="shared" si="41"/>
        <v/>
      </c>
      <c r="K83" s="47">
        <f t="shared" si="36"/>
        <v>0</v>
      </c>
      <c r="L83" s="47" t="str">
        <f t="shared" si="37"/>
        <v/>
      </c>
      <c r="M83" s="47">
        <f t="shared" si="38"/>
        <v>0</v>
      </c>
      <c r="N83" s="47">
        <f t="shared" si="39"/>
        <v>0</v>
      </c>
      <c r="AA83" s="30"/>
      <c r="AB83" s="30"/>
      <c r="AC83" s="70"/>
    </row>
    <row r="84" spans="5:29" s="22" customFormat="1" hidden="1" x14ac:dyDescent="0.25">
      <c r="E84" s="50" t="str">
        <f t="shared" si="34"/>
        <v/>
      </c>
      <c r="F84" s="50">
        <f t="shared" ref="F84:H99" si="42">F38</f>
        <v>0</v>
      </c>
      <c r="G84" s="49" t="str">
        <f t="shared" si="42"/>
        <v/>
      </c>
      <c r="H84" s="49" t="str">
        <f t="shared" si="42"/>
        <v/>
      </c>
      <c r="I84" s="50">
        <f>O38</f>
        <v>0</v>
      </c>
      <c r="J84" s="50" t="str">
        <f t="shared" si="41"/>
        <v/>
      </c>
      <c r="K84" s="50">
        <f>X38</f>
        <v>0</v>
      </c>
      <c r="L84" s="50" t="str">
        <f t="shared" si="37"/>
        <v/>
      </c>
      <c r="M84" s="50">
        <f t="shared" si="38"/>
        <v>0</v>
      </c>
      <c r="N84" s="50">
        <f t="shared" si="39"/>
        <v>0</v>
      </c>
      <c r="AA84" s="30"/>
      <c r="AB84" s="30"/>
      <c r="AC84" s="70"/>
    </row>
    <row r="85" spans="5:29" s="22" customFormat="1" hidden="1" x14ac:dyDescent="0.25">
      <c r="E85" s="50" t="str">
        <f t="shared" si="34"/>
        <v/>
      </c>
      <c r="F85" s="50">
        <f t="shared" si="42"/>
        <v>0</v>
      </c>
      <c r="G85" s="49" t="str">
        <f t="shared" si="42"/>
        <v/>
      </c>
      <c r="H85" s="49" t="str">
        <f t="shared" si="42"/>
        <v/>
      </c>
      <c r="I85" s="50">
        <f t="shared" ref="I85:I99" si="43">O39</f>
        <v>0</v>
      </c>
      <c r="J85" s="50" t="str">
        <f t="shared" si="41"/>
        <v/>
      </c>
      <c r="K85" s="50">
        <f t="shared" ref="K85:K99" si="44">X39</f>
        <v>0</v>
      </c>
      <c r="L85" s="50" t="str">
        <f t="shared" si="37"/>
        <v/>
      </c>
      <c r="M85" s="50">
        <f t="shared" si="38"/>
        <v>0</v>
      </c>
      <c r="N85" s="50">
        <f t="shared" si="39"/>
        <v>0</v>
      </c>
      <c r="AA85" s="30"/>
      <c r="AB85" s="30"/>
      <c r="AC85" s="70"/>
    </row>
    <row r="86" spans="5:29" s="22" customFormat="1" hidden="1" x14ac:dyDescent="0.25">
      <c r="E86" s="50" t="str">
        <f t="shared" si="34"/>
        <v/>
      </c>
      <c r="F86" s="50">
        <f t="shared" si="42"/>
        <v>0</v>
      </c>
      <c r="G86" s="49" t="str">
        <f t="shared" si="42"/>
        <v/>
      </c>
      <c r="H86" s="49" t="str">
        <f t="shared" si="42"/>
        <v/>
      </c>
      <c r="I86" s="50">
        <f t="shared" si="43"/>
        <v>0</v>
      </c>
      <c r="J86" s="50" t="str">
        <f t="shared" si="41"/>
        <v/>
      </c>
      <c r="K86" s="50">
        <f t="shared" si="44"/>
        <v>0</v>
      </c>
      <c r="L86" s="50" t="str">
        <f t="shared" si="37"/>
        <v/>
      </c>
      <c r="M86" s="50">
        <f t="shared" si="38"/>
        <v>0</v>
      </c>
      <c r="N86" s="50">
        <f t="shared" si="39"/>
        <v>0</v>
      </c>
      <c r="AA86" s="30"/>
      <c r="AB86" s="30"/>
      <c r="AC86" s="70"/>
    </row>
    <row r="87" spans="5:29" s="22" customFormat="1" hidden="1" x14ac:dyDescent="0.25">
      <c r="E87" s="50" t="str">
        <f t="shared" si="34"/>
        <v/>
      </c>
      <c r="F87" s="50">
        <f t="shared" si="42"/>
        <v>0</v>
      </c>
      <c r="G87" s="49" t="str">
        <f t="shared" si="42"/>
        <v/>
      </c>
      <c r="H87" s="49" t="str">
        <f t="shared" si="42"/>
        <v/>
      </c>
      <c r="I87" s="50">
        <f t="shared" si="43"/>
        <v>0</v>
      </c>
      <c r="J87" s="50" t="str">
        <f t="shared" si="41"/>
        <v/>
      </c>
      <c r="K87" s="50">
        <f t="shared" si="44"/>
        <v>0</v>
      </c>
      <c r="L87" s="50" t="str">
        <f t="shared" si="37"/>
        <v/>
      </c>
      <c r="M87" s="50">
        <f t="shared" si="38"/>
        <v>0</v>
      </c>
      <c r="N87" s="50">
        <f t="shared" si="39"/>
        <v>0</v>
      </c>
      <c r="AA87" s="30"/>
      <c r="AB87" s="30"/>
      <c r="AC87" s="70"/>
    </row>
    <row r="88" spans="5:29" s="22" customFormat="1" hidden="1" x14ac:dyDescent="0.25">
      <c r="E88" s="50" t="str">
        <f t="shared" si="34"/>
        <v/>
      </c>
      <c r="F88" s="50">
        <f t="shared" si="42"/>
        <v>0</v>
      </c>
      <c r="G88" s="49" t="str">
        <f t="shared" si="42"/>
        <v/>
      </c>
      <c r="H88" s="49" t="str">
        <f t="shared" si="42"/>
        <v/>
      </c>
      <c r="I88" s="50">
        <f t="shared" si="43"/>
        <v>0</v>
      </c>
      <c r="J88" s="50" t="str">
        <f t="shared" si="41"/>
        <v/>
      </c>
      <c r="K88" s="50">
        <f t="shared" si="44"/>
        <v>0</v>
      </c>
      <c r="L88" s="50" t="str">
        <f t="shared" si="37"/>
        <v/>
      </c>
      <c r="M88" s="50">
        <f t="shared" si="38"/>
        <v>0</v>
      </c>
      <c r="N88" s="50">
        <f t="shared" si="39"/>
        <v>0</v>
      </c>
      <c r="AA88" s="30"/>
      <c r="AB88" s="30"/>
      <c r="AC88" s="70"/>
    </row>
    <row r="89" spans="5:29" s="22" customFormat="1" hidden="1" x14ac:dyDescent="0.25">
      <c r="E89" s="50" t="str">
        <f t="shared" si="34"/>
        <v/>
      </c>
      <c r="F89" s="50">
        <f t="shared" si="42"/>
        <v>0</v>
      </c>
      <c r="G89" s="49" t="str">
        <f t="shared" si="42"/>
        <v/>
      </c>
      <c r="H89" s="49" t="str">
        <f t="shared" si="42"/>
        <v/>
      </c>
      <c r="I89" s="50">
        <f t="shared" si="43"/>
        <v>0</v>
      </c>
      <c r="J89" s="50" t="str">
        <f t="shared" si="41"/>
        <v/>
      </c>
      <c r="K89" s="50">
        <f t="shared" si="44"/>
        <v>0</v>
      </c>
      <c r="L89" s="50" t="str">
        <f t="shared" si="37"/>
        <v/>
      </c>
      <c r="M89" s="50">
        <f t="shared" si="38"/>
        <v>0</v>
      </c>
      <c r="N89" s="50">
        <f t="shared" si="39"/>
        <v>0</v>
      </c>
      <c r="AA89" s="30"/>
      <c r="AB89" s="30"/>
      <c r="AC89" s="70"/>
    </row>
    <row r="90" spans="5:29" s="22" customFormat="1" hidden="1" x14ac:dyDescent="0.25">
      <c r="E90" s="50" t="str">
        <f t="shared" si="34"/>
        <v/>
      </c>
      <c r="F90" s="50">
        <f t="shared" si="42"/>
        <v>0</v>
      </c>
      <c r="G90" s="49" t="str">
        <f t="shared" si="42"/>
        <v/>
      </c>
      <c r="H90" s="49" t="str">
        <f t="shared" si="42"/>
        <v/>
      </c>
      <c r="I90" s="50">
        <f t="shared" si="43"/>
        <v>0</v>
      </c>
      <c r="J90" s="50" t="str">
        <f t="shared" si="41"/>
        <v/>
      </c>
      <c r="K90" s="50">
        <f t="shared" si="44"/>
        <v>0</v>
      </c>
      <c r="L90" s="50" t="str">
        <f t="shared" si="37"/>
        <v/>
      </c>
      <c r="M90" s="50">
        <f t="shared" si="38"/>
        <v>0</v>
      </c>
      <c r="N90" s="50">
        <f t="shared" si="39"/>
        <v>0</v>
      </c>
      <c r="AA90" s="30"/>
      <c r="AB90" s="30"/>
      <c r="AC90" s="70"/>
    </row>
    <row r="91" spans="5:29" s="22" customFormat="1" hidden="1" x14ac:dyDescent="0.25">
      <c r="E91" s="50" t="str">
        <f t="shared" si="34"/>
        <v/>
      </c>
      <c r="F91" s="50" t="str">
        <f t="shared" si="42"/>
        <v/>
      </c>
      <c r="G91" s="49" t="str">
        <f t="shared" si="42"/>
        <v/>
      </c>
      <c r="H91" s="49" t="str">
        <f t="shared" si="42"/>
        <v/>
      </c>
      <c r="I91" s="50">
        <f t="shared" si="43"/>
        <v>0</v>
      </c>
      <c r="J91" s="50" t="str">
        <f t="shared" si="41"/>
        <v/>
      </c>
      <c r="K91" s="50">
        <f t="shared" si="44"/>
        <v>0</v>
      </c>
      <c r="L91" s="50" t="str">
        <f t="shared" si="37"/>
        <v/>
      </c>
      <c r="M91" s="50" t="str">
        <f t="shared" si="38"/>
        <v/>
      </c>
      <c r="N91" s="50">
        <f t="shared" si="39"/>
        <v>0</v>
      </c>
      <c r="AA91" s="30"/>
      <c r="AB91" s="30"/>
      <c r="AC91" s="70"/>
    </row>
    <row r="92" spans="5:29" s="22" customFormat="1" hidden="1" x14ac:dyDescent="0.25">
      <c r="E92" s="50" t="str">
        <f t="shared" si="34"/>
        <v/>
      </c>
      <c r="F92" s="50" t="str">
        <f t="shared" si="42"/>
        <v/>
      </c>
      <c r="G92" s="49" t="str">
        <f t="shared" si="42"/>
        <v/>
      </c>
      <c r="H92" s="49" t="str">
        <f t="shared" si="42"/>
        <v/>
      </c>
      <c r="I92" s="50">
        <f t="shared" si="43"/>
        <v>0</v>
      </c>
      <c r="J92" s="50" t="str">
        <f t="shared" si="41"/>
        <v/>
      </c>
      <c r="K92" s="50">
        <f t="shared" si="44"/>
        <v>0</v>
      </c>
      <c r="L92" s="50" t="str">
        <f t="shared" si="37"/>
        <v/>
      </c>
      <c r="M92" s="50" t="str">
        <f t="shared" si="38"/>
        <v/>
      </c>
      <c r="N92" s="50">
        <f t="shared" si="39"/>
        <v>0</v>
      </c>
      <c r="AA92" s="30"/>
      <c r="AB92" s="30"/>
      <c r="AC92" s="70"/>
    </row>
    <row r="93" spans="5:29" s="22" customFormat="1" hidden="1" x14ac:dyDescent="0.25">
      <c r="E93" s="50" t="str">
        <f t="shared" si="34"/>
        <v/>
      </c>
      <c r="F93" s="50" t="str">
        <f t="shared" si="42"/>
        <v/>
      </c>
      <c r="G93" s="49" t="str">
        <f t="shared" si="42"/>
        <v/>
      </c>
      <c r="H93" s="49" t="str">
        <f t="shared" si="42"/>
        <v/>
      </c>
      <c r="I93" s="50">
        <f t="shared" si="43"/>
        <v>0</v>
      </c>
      <c r="J93" s="50" t="str">
        <f t="shared" si="41"/>
        <v/>
      </c>
      <c r="K93" s="50">
        <f t="shared" si="44"/>
        <v>0</v>
      </c>
      <c r="L93" s="50" t="str">
        <f t="shared" si="37"/>
        <v/>
      </c>
      <c r="M93" s="50" t="str">
        <f t="shared" si="38"/>
        <v/>
      </c>
      <c r="N93" s="50">
        <f t="shared" si="39"/>
        <v>0</v>
      </c>
      <c r="AA93" s="30"/>
      <c r="AB93" s="30"/>
      <c r="AC93" s="70"/>
    </row>
    <row r="94" spans="5:29" s="22" customFormat="1" hidden="1" x14ac:dyDescent="0.25">
      <c r="E94" s="50" t="str">
        <f t="shared" si="34"/>
        <v/>
      </c>
      <c r="F94" s="50" t="str">
        <f t="shared" si="42"/>
        <v/>
      </c>
      <c r="G94" s="49" t="str">
        <f t="shared" si="42"/>
        <v/>
      </c>
      <c r="H94" s="49" t="str">
        <f t="shared" si="42"/>
        <v/>
      </c>
      <c r="I94" s="50">
        <f t="shared" si="43"/>
        <v>0</v>
      </c>
      <c r="J94" s="50" t="str">
        <f t="shared" si="41"/>
        <v/>
      </c>
      <c r="K94" s="50">
        <f t="shared" si="44"/>
        <v>0</v>
      </c>
      <c r="L94" s="50" t="str">
        <f t="shared" si="37"/>
        <v/>
      </c>
      <c r="M94" s="50" t="str">
        <f t="shared" si="38"/>
        <v/>
      </c>
      <c r="N94" s="50">
        <f t="shared" si="39"/>
        <v>0</v>
      </c>
      <c r="AA94" s="30"/>
      <c r="AB94" s="30"/>
      <c r="AC94" s="70"/>
    </row>
    <row r="95" spans="5:29" s="22" customFormat="1" hidden="1" x14ac:dyDescent="0.25">
      <c r="E95" s="50" t="str">
        <f t="shared" si="34"/>
        <v/>
      </c>
      <c r="F95" s="50" t="str">
        <f t="shared" si="42"/>
        <v/>
      </c>
      <c r="G95" s="49" t="str">
        <f t="shared" si="42"/>
        <v/>
      </c>
      <c r="H95" s="49" t="str">
        <f t="shared" si="42"/>
        <v/>
      </c>
      <c r="I95" s="50">
        <f t="shared" si="43"/>
        <v>0</v>
      </c>
      <c r="J95" s="50" t="str">
        <f t="shared" si="41"/>
        <v/>
      </c>
      <c r="K95" s="50">
        <f t="shared" si="44"/>
        <v>0</v>
      </c>
      <c r="L95" s="50" t="str">
        <f t="shared" si="37"/>
        <v/>
      </c>
      <c r="M95" s="50" t="str">
        <f t="shared" si="38"/>
        <v/>
      </c>
      <c r="N95" s="50">
        <f t="shared" si="39"/>
        <v>0</v>
      </c>
      <c r="AA95" s="30"/>
      <c r="AB95" s="30"/>
      <c r="AC95" s="70"/>
    </row>
    <row r="96" spans="5:29" s="22" customFormat="1" hidden="1" x14ac:dyDescent="0.25">
      <c r="E96" s="50" t="str">
        <f t="shared" si="34"/>
        <v/>
      </c>
      <c r="F96" s="50" t="str">
        <f t="shared" si="42"/>
        <v/>
      </c>
      <c r="G96" s="49" t="str">
        <f t="shared" si="42"/>
        <v/>
      </c>
      <c r="H96" s="49" t="str">
        <f t="shared" si="42"/>
        <v/>
      </c>
      <c r="I96" s="50">
        <f t="shared" si="43"/>
        <v>0</v>
      </c>
      <c r="J96" s="50" t="str">
        <f t="shared" si="41"/>
        <v/>
      </c>
      <c r="K96" s="50">
        <f t="shared" si="44"/>
        <v>0</v>
      </c>
      <c r="L96" s="50" t="str">
        <f t="shared" si="37"/>
        <v/>
      </c>
      <c r="M96" s="50" t="str">
        <f t="shared" si="38"/>
        <v/>
      </c>
      <c r="N96" s="50">
        <f t="shared" si="39"/>
        <v>0</v>
      </c>
      <c r="AA96" s="30"/>
      <c r="AB96" s="30"/>
      <c r="AC96" s="70"/>
    </row>
    <row r="97" spans="5:29" s="22" customFormat="1" hidden="1" x14ac:dyDescent="0.25">
      <c r="E97" s="50" t="str">
        <f t="shared" si="34"/>
        <v/>
      </c>
      <c r="F97" s="50" t="str">
        <f t="shared" si="42"/>
        <v/>
      </c>
      <c r="G97" s="49" t="str">
        <f t="shared" si="42"/>
        <v/>
      </c>
      <c r="H97" s="49" t="str">
        <f t="shared" si="42"/>
        <v/>
      </c>
      <c r="I97" s="50">
        <f t="shared" si="43"/>
        <v>0</v>
      </c>
      <c r="J97" s="50" t="str">
        <f t="shared" si="41"/>
        <v/>
      </c>
      <c r="K97" s="50">
        <f t="shared" si="44"/>
        <v>0</v>
      </c>
      <c r="L97" s="50" t="str">
        <f t="shared" si="37"/>
        <v/>
      </c>
      <c r="M97" s="50" t="str">
        <f t="shared" si="38"/>
        <v/>
      </c>
      <c r="N97" s="50">
        <f t="shared" si="39"/>
        <v>0</v>
      </c>
      <c r="AA97" s="30"/>
      <c r="AB97" s="30"/>
      <c r="AC97" s="70"/>
    </row>
    <row r="98" spans="5:29" s="22" customFormat="1" hidden="1" x14ac:dyDescent="0.25">
      <c r="E98" s="50" t="str">
        <f t="shared" si="34"/>
        <v/>
      </c>
      <c r="F98" s="50" t="str">
        <f t="shared" si="42"/>
        <v/>
      </c>
      <c r="G98" s="49" t="str">
        <f t="shared" si="42"/>
        <v/>
      </c>
      <c r="H98" s="49" t="str">
        <f t="shared" si="42"/>
        <v/>
      </c>
      <c r="I98" s="50">
        <f t="shared" si="43"/>
        <v>0</v>
      </c>
      <c r="J98" s="50" t="str">
        <f t="shared" si="41"/>
        <v/>
      </c>
      <c r="K98" s="50">
        <f t="shared" si="44"/>
        <v>0</v>
      </c>
      <c r="L98" s="50" t="str">
        <f t="shared" si="37"/>
        <v/>
      </c>
      <c r="M98" s="50" t="str">
        <f t="shared" si="38"/>
        <v/>
      </c>
      <c r="N98" s="50">
        <f t="shared" si="39"/>
        <v>0</v>
      </c>
      <c r="AA98" s="30"/>
      <c r="AB98" s="30"/>
      <c r="AC98" s="70"/>
    </row>
    <row r="99" spans="5:29" s="22" customFormat="1" hidden="1" x14ac:dyDescent="0.25">
      <c r="E99" s="50" t="str">
        <f t="shared" si="34"/>
        <v/>
      </c>
      <c r="F99" s="50" t="str">
        <f t="shared" si="42"/>
        <v/>
      </c>
      <c r="G99" s="49" t="str">
        <f t="shared" si="42"/>
        <v/>
      </c>
      <c r="H99" s="49" t="str">
        <f t="shared" si="42"/>
        <v/>
      </c>
      <c r="I99" s="50">
        <f t="shared" si="43"/>
        <v>0</v>
      </c>
      <c r="J99" s="50" t="str">
        <f t="shared" si="41"/>
        <v/>
      </c>
      <c r="K99" s="50">
        <f t="shared" si="44"/>
        <v>0</v>
      </c>
      <c r="L99" s="50" t="str">
        <f t="shared" si="37"/>
        <v/>
      </c>
      <c r="M99" s="50" t="str">
        <f t="shared" si="38"/>
        <v/>
      </c>
      <c r="N99" s="50">
        <f t="shared" si="39"/>
        <v>0</v>
      </c>
      <c r="AA99" s="30"/>
      <c r="AB99" s="30"/>
      <c r="AC99" s="70"/>
    </row>
  </sheetData>
  <sheetProtection formatCells="0" formatColumns="0" formatRows="0"/>
  <mergeCells count="407">
    <mergeCell ref="E3:F3"/>
    <mergeCell ref="G3:H3"/>
    <mergeCell ref="I3:K3"/>
    <mergeCell ref="L3:M3"/>
    <mergeCell ref="N3:P3"/>
    <mergeCell ref="Q3:AC3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AC4:AC5"/>
    <mergeCell ref="I5:J5"/>
    <mergeCell ref="K5:L5"/>
    <mergeCell ref="M5:N5"/>
    <mergeCell ref="O5:P5"/>
    <mergeCell ref="R5:S5"/>
    <mergeCell ref="T5:U5"/>
    <mergeCell ref="V5:W5"/>
    <mergeCell ref="X5:Y5"/>
    <mergeCell ref="T4:U4"/>
    <mergeCell ref="V4:W4"/>
    <mergeCell ref="X4:Y4"/>
    <mergeCell ref="Z4:Z5"/>
    <mergeCell ref="AA4:AA5"/>
    <mergeCell ref="AB4:AB5"/>
    <mergeCell ref="I4:J4"/>
    <mergeCell ref="K4:L4"/>
    <mergeCell ref="M4:N4"/>
    <mergeCell ref="O4:P4"/>
    <mergeCell ref="Q4:Q5"/>
    <mergeCell ref="R4:S4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21">
    <cfRule type="duplicateValues" dxfId="7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6A13-9153-4E57-932D-3EEF02253761}">
  <sheetPr>
    <tabColor rgb="FF002060"/>
  </sheetPr>
  <dimension ref="A1:AM99"/>
  <sheetViews>
    <sheetView showZeros="0" view="pageBreakPreview" topLeftCell="E1" zoomScaleNormal="82" zoomScaleSheetLayoutView="100" workbookViewId="0">
      <pane ySplit="1" topLeftCell="A14" activePane="bottomLeft" state="frozenSplit"/>
      <selection activeCell="O85" sqref="O85"/>
      <selection pane="bottomLeft" activeCell="U26" sqref="U26:V26"/>
    </sheetView>
  </sheetViews>
  <sheetFormatPr defaultColWidth="9.140625" defaultRowHeight="15" x14ac:dyDescent="0.25"/>
  <cols>
    <col min="1" max="1" width="1" style="22" hidden="1" customWidth="1"/>
    <col min="2" max="2" width="2.85546875" style="22" hidden="1" customWidth="1"/>
    <col min="3" max="3" width="3.28515625" style="17" hidden="1" customWidth="1"/>
    <col min="4" max="4" width="4.570312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6.5703125" style="30" customWidth="1"/>
    <col min="29" max="29" width="4.7109375" style="70" customWidth="1"/>
    <col min="30" max="30" width="5.28515625" style="22" customWidth="1"/>
    <col min="31" max="31" width="4.7109375" style="22" customWidth="1"/>
    <col min="32" max="16384" width="9.140625" style="22"/>
  </cols>
  <sheetData>
    <row r="1" spans="1:39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53"/>
      <c r="AG1" s="53"/>
      <c r="AH1" s="53"/>
      <c r="AI1" s="53"/>
      <c r="AJ1" s="20"/>
      <c r="AK1" s="20"/>
      <c r="AL1" s="20"/>
      <c r="AM1" s="21"/>
    </row>
    <row r="2" spans="1:39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39" s="23" customFormat="1" ht="15.75" customHeight="1" x14ac:dyDescent="0.25">
      <c r="C3" s="25"/>
      <c r="D3" s="24"/>
      <c r="E3" s="426" t="s">
        <v>19</v>
      </c>
      <c r="F3" s="427"/>
      <c r="G3" s="415" t="s">
        <v>991</v>
      </c>
      <c r="H3" s="428"/>
      <c r="I3" s="426" t="s">
        <v>20</v>
      </c>
      <c r="J3" s="429"/>
      <c r="K3" s="427"/>
      <c r="L3" s="460">
        <v>15.15</v>
      </c>
      <c r="M3" s="461"/>
      <c r="N3" s="426" t="s">
        <v>21</v>
      </c>
      <c r="O3" s="429"/>
      <c r="P3" s="427"/>
      <c r="Q3" s="571" t="s">
        <v>992</v>
      </c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3"/>
    </row>
    <row r="4" spans="1:39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39" x14ac:dyDescent="0.25">
      <c r="C5" s="25" t="s">
        <v>38</v>
      </c>
      <c r="D5" s="25" t="s">
        <v>39</v>
      </c>
      <c r="E5" s="212"/>
      <c r="F5" s="212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39" ht="15.95" customHeight="1" x14ac:dyDescent="0.35">
      <c r="A6" s="30"/>
      <c r="B6" s="30"/>
      <c r="C6" s="25"/>
      <c r="D6" s="25"/>
      <c r="E6" s="252">
        <v>1</v>
      </c>
      <c r="F6" s="172">
        <v>102</v>
      </c>
      <c r="G6" s="253" t="str">
        <f t="shared" ref="G6:G21" si="0">IFERROR(VLOOKUP($F6,discus,2,FALSE)&amp;" "&amp;UPPER(VLOOKUP($F6,discus,3,FALSE)),"")</f>
        <v>James TOMLINSON</v>
      </c>
      <c r="H6" s="253" t="str">
        <f t="shared" ref="H6:H21" si="1">IFERROR(VLOOKUP($F6,discus,5,FALSE),"")</f>
        <v>Pembrokeshire</v>
      </c>
      <c r="I6" s="550">
        <v>56.29</v>
      </c>
      <c r="J6" s="551"/>
      <c r="K6" s="550">
        <v>56.04</v>
      </c>
      <c r="L6" s="551"/>
      <c r="M6" s="550" t="s">
        <v>1005</v>
      </c>
      <c r="N6" s="551"/>
      <c r="O6" s="552">
        <f>IF(AND(I6="X",K6="X",M6="X"),0,LARGE(I6:N6,1))</f>
        <v>56.29</v>
      </c>
      <c r="P6" s="553"/>
      <c r="Q6" s="255">
        <f>J68</f>
        <v>1</v>
      </c>
      <c r="R6" s="550" t="s">
        <v>1005</v>
      </c>
      <c r="S6" s="551"/>
      <c r="T6" s="550">
        <v>56.37</v>
      </c>
      <c r="U6" s="551"/>
      <c r="V6" s="550">
        <v>58.45</v>
      </c>
      <c r="W6" s="551"/>
      <c r="X6" s="552">
        <f>IF(AND(R6="X",T6="X",V6="X"),O6,IF(O6&gt;LARGE(R6:W6,1),O6,LARGE(R6:W6,1)))</f>
        <v>58.45</v>
      </c>
      <c r="Y6" s="553"/>
      <c r="Z6" s="255">
        <f>L68</f>
        <v>1</v>
      </c>
      <c r="AA6" s="256" t="str">
        <f t="shared" ref="AA6:AA21" si="2">IFERROR(VLOOKUP($F6,discus,4,FALSE),"")</f>
        <v>U20</v>
      </c>
      <c r="AB6" s="256">
        <f t="shared" ref="AB6:AB21" si="3">IFERROR(VLOOKUP($F6,discus,8,FALSE),"")</f>
        <v>0</v>
      </c>
      <c r="AC6" s="287" t="str">
        <f t="shared" ref="AC6:AC21" si="4">IFERROR(VLOOKUP($F6,discus,7,FALSE),"")</f>
        <v>59.75</v>
      </c>
      <c r="AD6" s="34"/>
    </row>
    <row r="7" spans="1:39" ht="15.95" customHeight="1" x14ac:dyDescent="0.35">
      <c r="A7" s="30"/>
      <c r="B7" s="30"/>
      <c r="C7" s="25"/>
      <c r="D7" s="25"/>
      <c r="E7" s="256">
        <v>2</v>
      </c>
      <c r="F7" s="172">
        <v>100</v>
      </c>
      <c r="G7" s="253" t="str">
        <f t="shared" si="0"/>
        <v>Jay MORSE</v>
      </c>
      <c r="H7" s="253" t="str">
        <f t="shared" si="1"/>
        <v>Cardiff AAC</v>
      </c>
      <c r="I7" s="550">
        <v>48.19</v>
      </c>
      <c r="J7" s="551"/>
      <c r="K7" s="550" t="s">
        <v>1092</v>
      </c>
      <c r="L7" s="551"/>
      <c r="M7" s="550"/>
      <c r="N7" s="551"/>
      <c r="O7" s="552">
        <f t="shared" ref="O7:O21" si="5">IF(AND(I7="X",K7="X",M7="X"),0,LARGE(I7:N7,1))</f>
        <v>48.19</v>
      </c>
      <c r="P7" s="553"/>
      <c r="Q7" s="255">
        <f t="shared" ref="Q7:Q21" si="6">J69</f>
        <v>2</v>
      </c>
      <c r="R7" s="550"/>
      <c r="S7" s="551"/>
      <c r="T7" s="550">
        <v>0</v>
      </c>
      <c r="U7" s="551"/>
      <c r="V7" s="550">
        <v>0</v>
      </c>
      <c r="W7" s="551"/>
      <c r="X7" s="552">
        <f t="shared" ref="X7:X21" si="7">IF(AND(R7="X",T7="X",V7="X"),O7,IF(O7&gt;LARGE(R7:W7,1),O7,LARGE(R7:W7,1)))</f>
        <v>48.19</v>
      </c>
      <c r="Y7" s="553"/>
      <c r="Z7" s="255">
        <f t="shared" ref="Z7:Z21" si="8">L69</f>
        <v>2</v>
      </c>
      <c r="AA7" s="288" t="str">
        <f t="shared" si="2"/>
        <v>UKAU20</v>
      </c>
      <c r="AB7" s="256">
        <f t="shared" si="3"/>
        <v>0</v>
      </c>
      <c r="AC7" s="257" t="str">
        <f t="shared" si="4"/>
        <v>53.39</v>
      </c>
      <c r="AD7" s="35"/>
    </row>
    <row r="8" spans="1:39" ht="15.95" customHeight="1" x14ac:dyDescent="0.35">
      <c r="A8" s="30"/>
      <c r="B8" s="30"/>
      <c r="C8" s="25"/>
      <c r="D8" s="25"/>
      <c r="E8" s="256">
        <v>3</v>
      </c>
      <c r="F8" s="172"/>
      <c r="G8" s="253" t="str">
        <f t="shared" si="0"/>
        <v/>
      </c>
      <c r="H8" s="253" t="str">
        <f t="shared" si="1"/>
        <v/>
      </c>
      <c r="I8" s="550">
        <v>0</v>
      </c>
      <c r="J8" s="551"/>
      <c r="K8" s="550">
        <v>0</v>
      </c>
      <c r="L8" s="551"/>
      <c r="M8" s="550"/>
      <c r="N8" s="551"/>
      <c r="O8" s="552">
        <f t="shared" si="5"/>
        <v>0</v>
      </c>
      <c r="P8" s="553"/>
      <c r="Q8" s="255" t="str">
        <f t="shared" si="6"/>
        <v/>
      </c>
      <c r="R8" s="550">
        <v>0</v>
      </c>
      <c r="S8" s="551"/>
      <c r="T8" s="550">
        <v>0</v>
      </c>
      <c r="U8" s="551"/>
      <c r="V8" s="550">
        <v>0</v>
      </c>
      <c r="W8" s="551"/>
      <c r="X8" s="552">
        <f t="shared" si="7"/>
        <v>0</v>
      </c>
      <c r="Y8" s="553"/>
      <c r="Z8" s="255" t="str">
        <f t="shared" si="8"/>
        <v/>
      </c>
      <c r="AA8" s="256" t="str">
        <f t="shared" si="2"/>
        <v/>
      </c>
      <c r="AB8" s="256" t="str">
        <f t="shared" si="3"/>
        <v/>
      </c>
      <c r="AC8" s="257" t="str">
        <f t="shared" si="4"/>
        <v/>
      </c>
    </row>
    <row r="9" spans="1:39" ht="15.95" customHeight="1" x14ac:dyDescent="0.35">
      <c r="A9" s="30"/>
      <c r="B9" s="30"/>
      <c r="C9" s="25"/>
      <c r="D9" s="25"/>
      <c r="E9" s="256">
        <v>4</v>
      </c>
      <c r="F9" s="172"/>
      <c r="G9" s="253" t="str">
        <f t="shared" si="0"/>
        <v/>
      </c>
      <c r="H9" s="253" t="str">
        <f t="shared" si="1"/>
        <v/>
      </c>
      <c r="I9" s="550">
        <v>0</v>
      </c>
      <c r="J9" s="551"/>
      <c r="K9" s="550">
        <v>0</v>
      </c>
      <c r="L9" s="551"/>
      <c r="M9" s="550"/>
      <c r="N9" s="551"/>
      <c r="O9" s="552">
        <f t="shared" si="5"/>
        <v>0</v>
      </c>
      <c r="P9" s="553"/>
      <c r="Q9" s="255" t="str">
        <f t="shared" si="6"/>
        <v/>
      </c>
      <c r="R9" s="550">
        <v>0</v>
      </c>
      <c r="S9" s="551"/>
      <c r="T9" s="550">
        <v>0</v>
      </c>
      <c r="U9" s="551"/>
      <c r="V9" s="550">
        <v>0</v>
      </c>
      <c r="W9" s="551"/>
      <c r="X9" s="552">
        <f t="shared" si="7"/>
        <v>0</v>
      </c>
      <c r="Y9" s="553"/>
      <c r="Z9" s="255" t="str">
        <f t="shared" si="8"/>
        <v/>
      </c>
      <c r="AA9" s="256" t="str">
        <f t="shared" si="2"/>
        <v/>
      </c>
      <c r="AB9" s="256" t="str">
        <f t="shared" si="3"/>
        <v/>
      </c>
      <c r="AC9" s="257" t="str">
        <f t="shared" si="4"/>
        <v/>
      </c>
    </row>
    <row r="10" spans="1:39" ht="15.95" customHeight="1" x14ac:dyDescent="0.35">
      <c r="A10" s="30"/>
      <c r="B10" s="30"/>
      <c r="C10" s="25"/>
      <c r="D10" s="25"/>
      <c r="E10" s="256">
        <v>5</v>
      </c>
      <c r="F10" s="172">
        <v>92</v>
      </c>
      <c r="G10" s="253" t="str">
        <f t="shared" si="0"/>
        <v>Zac DAVIES</v>
      </c>
      <c r="H10" s="253" t="str">
        <f t="shared" si="1"/>
        <v>Bracknell</v>
      </c>
      <c r="I10" s="550">
        <v>31.02</v>
      </c>
      <c r="J10" s="551"/>
      <c r="K10" s="550" t="s">
        <v>1092</v>
      </c>
      <c r="L10" s="551"/>
      <c r="M10" s="550"/>
      <c r="N10" s="551"/>
      <c r="O10" s="552">
        <f t="shared" si="5"/>
        <v>31.02</v>
      </c>
      <c r="P10" s="553"/>
      <c r="Q10" s="255">
        <f t="shared" si="6"/>
        <v>3</v>
      </c>
      <c r="R10" s="550">
        <v>0</v>
      </c>
      <c r="S10" s="551"/>
      <c r="T10" s="550">
        <v>0</v>
      </c>
      <c r="U10" s="551"/>
      <c r="V10" s="550">
        <v>0</v>
      </c>
      <c r="W10" s="551"/>
      <c r="X10" s="552">
        <f t="shared" si="7"/>
        <v>31.02</v>
      </c>
      <c r="Y10" s="553"/>
      <c r="Z10" s="255">
        <f t="shared" si="8"/>
        <v>3</v>
      </c>
      <c r="AA10" s="256" t="str">
        <f t="shared" si="2"/>
        <v>U17</v>
      </c>
      <c r="AB10" s="256" t="str">
        <f t="shared" si="3"/>
        <v>1.5kg</v>
      </c>
      <c r="AC10" s="257" t="str">
        <f t="shared" si="4"/>
        <v>37.88</v>
      </c>
    </row>
    <row r="11" spans="1:39" ht="15.95" customHeight="1" x14ac:dyDescent="0.35">
      <c r="A11" s="30"/>
      <c r="B11" s="30"/>
      <c r="C11" s="25"/>
      <c r="D11" s="25"/>
      <c r="E11" s="256">
        <v>6</v>
      </c>
      <c r="F11" s="172"/>
      <c r="G11" s="253" t="str">
        <f t="shared" si="0"/>
        <v/>
      </c>
      <c r="H11" s="253" t="str">
        <f t="shared" si="1"/>
        <v/>
      </c>
      <c r="I11" s="550">
        <v>0</v>
      </c>
      <c r="J11" s="551"/>
      <c r="K11" s="550">
        <v>0</v>
      </c>
      <c r="L11" s="551"/>
      <c r="M11" s="550"/>
      <c r="N11" s="551"/>
      <c r="O11" s="552">
        <f t="shared" si="5"/>
        <v>0</v>
      </c>
      <c r="P11" s="553"/>
      <c r="Q11" s="255" t="str">
        <f t="shared" si="6"/>
        <v/>
      </c>
      <c r="R11" s="550">
        <v>0</v>
      </c>
      <c r="S11" s="551"/>
      <c r="T11" s="550">
        <v>0</v>
      </c>
      <c r="U11" s="551"/>
      <c r="V11" s="550">
        <v>0</v>
      </c>
      <c r="W11" s="551"/>
      <c r="X11" s="552">
        <f t="shared" si="7"/>
        <v>0</v>
      </c>
      <c r="Y11" s="553"/>
      <c r="Z11" s="255" t="str">
        <f t="shared" si="8"/>
        <v/>
      </c>
      <c r="AA11" s="256" t="str">
        <f t="shared" si="2"/>
        <v/>
      </c>
      <c r="AB11" s="256" t="str">
        <f t="shared" si="3"/>
        <v/>
      </c>
      <c r="AC11" s="257" t="str">
        <f t="shared" si="4"/>
        <v/>
      </c>
    </row>
    <row r="12" spans="1:39" ht="15.95" customHeight="1" x14ac:dyDescent="0.35">
      <c r="A12" s="30"/>
      <c r="B12" s="30"/>
      <c r="C12" s="25"/>
      <c r="D12" s="25"/>
      <c r="E12" s="256">
        <v>7</v>
      </c>
      <c r="F12" s="172"/>
      <c r="G12" s="253" t="str">
        <f t="shared" si="0"/>
        <v/>
      </c>
      <c r="H12" s="253" t="str">
        <f t="shared" si="1"/>
        <v/>
      </c>
      <c r="I12" s="550">
        <v>0</v>
      </c>
      <c r="J12" s="551"/>
      <c r="K12" s="550">
        <v>0</v>
      </c>
      <c r="L12" s="551"/>
      <c r="M12" s="550"/>
      <c r="N12" s="551"/>
      <c r="O12" s="552">
        <f t="shared" si="5"/>
        <v>0</v>
      </c>
      <c r="P12" s="553"/>
      <c r="Q12" s="255" t="str">
        <f t="shared" si="6"/>
        <v/>
      </c>
      <c r="R12" s="550">
        <v>0</v>
      </c>
      <c r="S12" s="551"/>
      <c r="T12" s="550">
        <v>0</v>
      </c>
      <c r="U12" s="551"/>
      <c r="V12" s="550">
        <v>0</v>
      </c>
      <c r="W12" s="551"/>
      <c r="X12" s="552">
        <f t="shared" si="7"/>
        <v>0</v>
      </c>
      <c r="Y12" s="553"/>
      <c r="Z12" s="255" t="str">
        <f t="shared" si="8"/>
        <v/>
      </c>
      <c r="AA12" s="256" t="str">
        <f t="shared" si="2"/>
        <v/>
      </c>
      <c r="AB12" s="256" t="str">
        <f t="shared" si="3"/>
        <v/>
      </c>
      <c r="AC12" s="257" t="str">
        <f t="shared" si="4"/>
        <v/>
      </c>
    </row>
    <row r="13" spans="1:39" ht="15.95" customHeight="1" x14ac:dyDescent="0.35">
      <c r="A13" s="30"/>
      <c r="B13" s="30"/>
      <c r="C13" s="25"/>
      <c r="D13" s="25"/>
      <c r="E13" s="256">
        <v>8</v>
      </c>
      <c r="F13" s="172"/>
      <c r="G13" s="253" t="str">
        <f t="shared" si="0"/>
        <v/>
      </c>
      <c r="H13" s="253" t="str">
        <f t="shared" si="1"/>
        <v/>
      </c>
      <c r="I13" s="550">
        <v>0</v>
      </c>
      <c r="J13" s="551"/>
      <c r="K13" s="550">
        <v>0</v>
      </c>
      <c r="L13" s="551"/>
      <c r="M13" s="550"/>
      <c r="N13" s="551"/>
      <c r="O13" s="552">
        <f t="shared" si="5"/>
        <v>0</v>
      </c>
      <c r="P13" s="553"/>
      <c r="Q13" s="255" t="str">
        <f t="shared" si="6"/>
        <v/>
      </c>
      <c r="R13" s="550">
        <v>0</v>
      </c>
      <c r="S13" s="551"/>
      <c r="T13" s="550">
        <v>0</v>
      </c>
      <c r="U13" s="551"/>
      <c r="V13" s="550">
        <v>0</v>
      </c>
      <c r="W13" s="551"/>
      <c r="X13" s="552">
        <f t="shared" si="7"/>
        <v>0</v>
      </c>
      <c r="Y13" s="553"/>
      <c r="Z13" s="255" t="str">
        <f t="shared" si="8"/>
        <v/>
      </c>
      <c r="AA13" s="256" t="str">
        <f t="shared" si="2"/>
        <v/>
      </c>
      <c r="AB13" s="256" t="str">
        <f t="shared" si="3"/>
        <v/>
      </c>
      <c r="AC13" s="257" t="str">
        <f t="shared" si="4"/>
        <v/>
      </c>
    </row>
    <row r="14" spans="1:39" ht="15.95" customHeight="1" x14ac:dyDescent="0.35">
      <c r="A14" s="30"/>
      <c r="B14" s="30"/>
      <c r="C14" s="25"/>
      <c r="D14" s="25"/>
      <c r="E14" s="256">
        <v>9</v>
      </c>
      <c r="F14" s="172"/>
      <c r="G14" s="253" t="str">
        <f t="shared" si="0"/>
        <v/>
      </c>
      <c r="H14" s="253" t="str">
        <f t="shared" si="1"/>
        <v/>
      </c>
      <c r="I14" s="550">
        <v>0</v>
      </c>
      <c r="J14" s="551"/>
      <c r="K14" s="550">
        <v>0</v>
      </c>
      <c r="L14" s="551"/>
      <c r="M14" s="550"/>
      <c r="N14" s="551"/>
      <c r="O14" s="552">
        <f t="shared" si="5"/>
        <v>0</v>
      </c>
      <c r="P14" s="553"/>
      <c r="Q14" s="255" t="str">
        <f t="shared" si="6"/>
        <v/>
      </c>
      <c r="R14" s="550">
        <v>0</v>
      </c>
      <c r="S14" s="551"/>
      <c r="T14" s="550">
        <v>0</v>
      </c>
      <c r="U14" s="551"/>
      <c r="V14" s="550">
        <v>0</v>
      </c>
      <c r="W14" s="551"/>
      <c r="X14" s="552">
        <f t="shared" si="7"/>
        <v>0</v>
      </c>
      <c r="Y14" s="553"/>
      <c r="Z14" s="255" t="str">
        <f t="shared" si="8"/>
        <v/>
      </c>
      <c r="AA14" s="256" t="str">
        <f t="shared" si="2"/>
        <v/>
      </c>
      <c r="AB14" s="256" t="str">
        <f t="shared" si="3"/>
        <v/>
      </c>
      <c r="AC14" s="257" t="str">
        <f t="shared" si="4"/>
        <v/>
      </c>
    </row>
    <row r="15" spans="1:39" ht="15.95" customHeight="1" x14ac:dyDescent="0.35">
      <c r="A15" s="30"/>
      <c r="B15" s="30"/>
      <c r="C15" s="25"/>
      <c r="D15" s="25"/>
      <c r="E15" s="256">
        <v>10</v>
      </c>
      <c r="F15" s="172"/>
      <c r="G15" s="253" t="str">
        <f t="shared" si="0"/>
        <v/>
      </c>
      <c r="H15" s="253" t="str">
        <f t="shared" si="1"/>
        <v/>
      </c>
      <c r="I15" s="550">
        <v>0</v>
      </c>
      <c r="J15" s="551"/>
      <c r="K15" s="550">
        <v>0</v>
      </c>
      <c r="L15" s="551"/>
      <c r="M15" s="550"/>
      <c r="N15" s="551"/>
      <c r="O15" s="552">
        <f t="shared" si="5"/>
        <v>0</v>
      </c>
      <c r="P15" s="553"/>
      <c r="Q15" s="255" t="str">
        <f t="shared" si="6"/>
        <v/>
      </c>
      <c r="R15" s="550">
        <v>0</v>
      </c>
      <c r="S15" s="551"/>
      <c r="T15" s="550">
        <v>0</v>
      </c>
      <c r="U15" s="551"/>
      <c r="V15" s="550">
        <v>0</v>
      </c>
      <c r="W15" s="551"/>
      <c r="X15" s="552">
        <f t="shared" si="7"/>
        <v>0</v>
      </c>
      <c r="Y15" s="553"/>
      <c r="Z15" s="255" t="str">
        <f t="shared" si="8"/>
        <v/>
      </c>
      <c r="AA15" s="256" t="str">
        <f t="shared" si="2"/>
        <v/>
      </c>
      <c r="AB15" s="256" t="str">
        <f t="shared" si="3"/>
        <v/>
      </c>
      <c r="AC15" s="257" t="str">
        <f t="shared" si="4"/>
        <v/>
      </c>
    </row>
    <row r="16" spans="1:39" ht="15.95" customHeight="1" x14ac:dyDescent="0.35">
      <c r="A16" s="30"/>
      <c r="B16" s="30"/>
      <c r="C16" s="25"/>
      <c r="D16" s="25"/>
      <c r="E16" s="256">
        <v>11</v>
      </c>
      <c r="F16" s="172"/>
      <c r="G16" s="253" t="str">
        <f t="shared" si="0"/>
        <v/>
      </c>
      <c r="H16" s="253" t="str">
        <f t="shared" si="1"/>
        <v/>
      </c>
      <c r="I16" s="550">
        <v>0</v>
      </c>
      <c r="J16" s="551"/>
      <c r="K16" s="550">
        <v>0</v>
      </c>
      <c r="L16" s="551"/>
      <c r="M16" s="550"/>
      <c r="N16" s="551"/>
      <c r="O16" s="552">
        <f t="shared" si="5"/>
        <v>0</v>
      </c>
      <c r="P16" s="553"/>
      <c r="Q16" s="255" t="str">
        <f t="shared" si="6"/>
        <v/>
      </c>
      <c r="R16" s="550">
        <v>0</v>
      </c>
      <c r="S16" s="551"/>
      <c r="T16" s="550">
        <v>0</v>
      </c>
      <c r="U16" s="551"/>
      <c r="V16" s="550">
        <v>0</v>
      </c>
      <c r="W16" s="551"/>
      <c r="X16" s="552">
        <f t="shared" si="7"/>
        <v>0</v>
      </c>
      <c r="Y16" s="553"/>
      <c r="Z16" s="255" t="str">
        <f t="shared" si="8"/>
        <v/>
      </c>
      <c r="AA16" s="256" t="str">
        <f t="shared" si="2"/>
        <v/>
      </c>
      <c r="AB16" s="256" t="str">
        <f t="shared" si="3"/>
        <v/>
      </c>
      <c r="AC16" s="257" t="str">
        <f t="shared" si="4"/>
        <v/>
      </c>
    </row>
    <row r="17" spans="1:30" ht="15.95" customHeight="1" x14ac:dyDescent="0.35">
      <c r="A17" s="30"/>
      <c r="B17" s="30"/>
      <c r="C17" s="25"/>
      <c r="D17" s="25"/>
      <c r="E17" s="256">
        <v>12</v>
      </c>
      <c r="F17" s="172"/>
      <c r="G17" s="253" t="str">
        <f t="shared" si="0"/>
        <v/>
      </c>
      <c r="H17" s="253" t="str">
        <f t="shared" si="1"/>
        <v/>
      </c>
      <c r="I17" s="550">
        <v>0</v>
      </c>
      <c r="J17" s="551"/>
      <c r="K17" s="550">
        <v>0</v>
      </c>
      <c r="L17" s="551"/>
      <c r="M17" s="550"/>
      <c r="N17" s="551"/>
      <c r="O17" s="552">
        <f t="shared" si="5"/>
        <v>0</v>
      </c>
      <c r="P17" s="553"/>
      <c r="Q17" s="255" t="str">
        <f t="shared" si="6"/>
        <v/>
      </c>
      <c r="R17" s="550">
        <v>0</v>
      </c>
      <c r="S17" s="551"/>
      <c r="T17" s="550">
        <v>0</v>
      </c>
      <c r="U17" s="551"/>
      <c r="V17" s="550">
        <v>0</v>
      </c>
      <c r="W17" s="551"/>
      <c r="X17" s="552">
        <f t="shared" si="7"/>
        <v>0</v>
      </c>
      <c r="Y17" s="553"/>
      <c r="Z17" s="255" t="str">
        <f t="shared" si="8"/>
        <v/>
      </c>
      <c r="AA17" s="256" t="str">
        <f t="shared" si="2"/>
        <v/>
      </c>
      <c r="AB17" s="256" t="str">
        <f t="shared" si="3"/>
        <v/>
      </c>
      <c r="AC17" s="257" t="str">
        <f t="shared" si="4"/>
        <v/>
      </c>
    </row>
    <row r="18" spans="1:30" ht="15.95" customHeight="1" x14ac:dyDescent="0.35">
      <c r="A18" s="30"/>
      <c r="B18" s="30"/>
      <c r="C18" s="25"/>
      <c r="D18" s="25"/>
      <c r="E18" s="256">
        <v>13</v>
      </c>
      <c r="F18" s="172"/>
      <c r="G18" s="253" t="str">
        <f t="shared" si="0"/>
        <v/>
      </c>
      <c r="H18" s="253" t="str">
        <f t="shared" si="1"/>
        <v/>
      </c>
      <c r="I18" s="550">
        <v>0</v>
      </c>
      <c r="J18" s="551"/>
      <c r="K18" s="550">
        <v>0</v>
      </c>
      <c r="L18" s="551"/>
      <c r="M18" s="550"/>
      <c r="N18" s="551"/>
      <c r="O18" s="552">
        <f t="shared" si="5"/>
        <v>0</v>
      </c>
      <c r="P18" s="553"/>
      <c r="Q18" s="255" t="str">
        <f t="shared" si="6"/>
        <v/>
      </c>
      <c r="R18" s="550">
        <v>0</v>
      </c>
      <c r="S18" s="551"/>
      <c r="T18" s="550">
        <v>0</v>
      </c>
      <c r="U18" s="551"/>
      <c r="V18" s="550">
        <v>0</v>
      </c>
      <c r="W18" s="551"/>
      <c r="X18" s="552">
        <f t="shared" si="7"/>
        <v>0</v>
      </c>
      <c r="Y18" s="553"/>
      <c r="Z18" s="255" t="str">
        <f t="shared" si="8"/>
        <v/>
      </c>
      <c r="AA18" s="256" t="str">
        <f t="shared" si="2"/>
        <v/>
      </c>
      <c r="AB18" s="256" t="str">
        <f t="shared" si="3"/>
        <v/>
      </c>
      <c r="AC18" s="257" t="str">
        <f t="shared" si="4"/>
        <v/>
      </c>
    </row>
    <row r="19" spans="1:30" ht="15.95" customHeight="1" x14ac:dyDescent="0.35">
      <c r="A19" s="30"/>
      <c r="B19" s="30"/>
      <c r="C19" s="25"/>
      <c r="D19" s="25"/>
      <c r="E19" s="256">
        <v>14</v>
      </c>
      <c r="F19" s="172"/>
      <c r="G19" s="253" t="str">
        <f t="shared" si="0"/>
        <v/>
      </c>
      <c r="H19" s="253" t="str">
        <f t="shared" si="1"/>
        <v/>
      </c>
      <c r="I19" s="550">
        <v>0</v>
      </c>
      <c r="J19" s="551"/>
      <c r="K19" s="550">
        <v>0</v>
      </c>
      <c r="L19" s="551"/>
      <c r="M19" s="550"/>
      <c r="N19" s="551"/>
      <c r="O19" s="552">
        <f t="shared" si="5"/>
        <v>0</v>
      </c>
      <c r="P19" s="553"/>
      <c r="Q19" s="255" t="str">
        <f t="shared" si="6"/>
        <v/>
      </c>
      <c r="R19" s="550">
        <v>0</v>
      </c>
      <c r="S19" s="551"/>
      <c r="T19" s="550">
        <v>0</v>
      </c>
      <c r="U19" s="551"/>
      <c r="V19" s="550">
        <v>0</v>
      </c>
      <c r="W19" s="551"/>
      <c r="X19" s="552">
        <f t="shared" si="7"/>
        <v>0</v>
      </c>
      <c r="Y19" s="553"/>
      <c r="Z19" s="255" t="str">
        <f t="shared" si="8"/>
        <v/>
      </c>
      <c r="AA19" s="256" t="str">
        <f t="shared" si="2"/>
        <v/>
      </c>
      <c r="AB19" s="256" t="str">
        <f t="shared" si="3"/>
        <v/>
      </c>
      <c r="AC19" s="257" t="str">
        <f t="shared" si="4"/>
        <v/>
      </c>
    </row>
    <row r="20" spans="1:30" ht="15.95" customHeight="1" x14ac:dyDescent="0.35">
      <c r="A20" s="30"/>
      <c r="B20" s="30"/>
      <c r="C20" s="25"/>
      <c r="D20" s="25"/>
      <c r="E20" s="256">
        <v>15</v>
      </c>
      <c r="F20" s="172"/>
      <c r="G20" s="253" t="str">
        <f t="shared" si="0"/>
        <v/>
      </c>
      <c r="H20" s="253" t="str">
        <f t="shared" si="1"/>
        <v/>
      </c>
      <c r="I20" s="550">
        <v>0</v>
      </c>
      <c r="J20" s="551"/>
      <c r="K20" s="550">
        <v>0</v>
      </c>
      <c r="L20" s="551"/>
      <c r="M20" s="550"/>
      <c r="N20" s="551"/>
      <c r="O20" s="552">
        <f t="shared" si="5"/>
        <v>0</v>
      </c>
      <c r="P20" s="553"/>
      <c r="Q20" s="255" t="str">
        <f t="shared" si="6"/>
        <v/>
      </c>
      <c r="R20" s="550">
        <v>0</v>
      </c>
      <c r="S20" s="551"/>
      <c r="T20" s="550">
        <v>0</v>
      </c>
      <c r="U20" s="551"/>
      <c r="V20" s="550">
        <v>0</v>
      </c>
      <c r="W20" s="551"/>
      <c r="X20" s="552">
        <f t="shared" si="7"/>
        <v>0</v>
      </c>
      <c r="Y20" s="553"/>
      <c r="Z20" s="255" t="str">
        <f t="shared" si="8"/>
        <v/>
      </c>
      <c r="AA20" s="256" t="str">
        <f t="shared" si="2"/>
        <v/>
      </c>
      <c r="AB20" s="256" t="str">
        <f t="shared" si="3"/>
        <v/>
      </c>
      <c r="AC20" s="257" t="str">
        <f t="shared" si="4"/>
        <v/>
      </c>
    </row>
    <row r="21" spans="1:30" ht="15.95" customHeight="1" x14ac:dyDescent="0.35">
      <c r="A21" s="30"/>
      <c r="B21" s="30"/>
      <c r="C21" s="25"/>
      <c r="D21" s="25"/>
      <c r="E21" s="256">
        <v>16</v>
      </c>
      <c r="F21" s="172"/>
      <c r="G21" s="253" t="str">
        <f t="shared" si="0"/>
        <v/>
      </c>
      <c r="H21" s="253" t="str">
        <f t="shared" si="1"/>
        <v/>
      </c>
      <c r="I21" s="550">
        <v>0</v>
      </c>
      <c r="J21" s="551"/>
      <c r="K21" s="550">
        <v>0</v>
      </c>
      <c r="L21" s="551"/>
      <c r="M21" s="550"/>
      <c r="N21" s="551"/>
      <c r="O21" s="552">
        <f t="shared" si="5"/>
        <v>0</v>
      </c>
      <c r="P21" s="553"/>
      <c r="Q21" s="255" t="str">
        <f t="shared" si="6"/>
        <v/>
      </c>
      <c r="R21" s="550">
        <v>0</v>
      </c>
      <c r="S21" s="551"/>
      <c r="T21" s="550">
        <v>0</v>
      </c>
      <c r="U21" s="551"/>
      <c r="V21" s="550">
        <v>0</v>
      </c>
      <c r="W21" s="551"/>
      <c r="X21" s="552">
        <f t="shared" si="7"/>
        <v>0</v>
      </c>
      <c r="Y21" s="553"/>
      <c r="Z21" s="255" t="str">
        <f t="shared" si="8"/>
        <v/>
      </c>
      <c r="AA21" s="256" t="str">
        <f t="shared" si="2"/>
        <v/>
      </c>
      <c r="AB21" s="256" t="str">
        <f t="shared" si="3"/>
        <v/>
      </c>
      <c r="AC21" s="257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216" t="s">
        <v>43</v>
      </c>
      <c r="F24" s="216" t="s">
        <v>44</v>
      </c>
      <c r="G24" s="216" t="s">
        <v>24</v>
      </c>
      <c r="H24" s="216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215"/>
      <c r="AB24" s="215"/>
      <c r="AC24" s="71"/>
    </row>
    <row r="25" spans="1:30" ht="15.95" customHeight="1" x14ac:dyDescent="0.35">
      <c r="C25" s="25">
        <v>1</v>
      </c>
      <c r="D25" s="17">
        <v>9</v>
      </c>
      <c r="E25" s="216"/>
      <c r="F25" s="216"/>
      <c r="G25" s="253" t="s">
        <v>76</v>
      </c>
      <c r="H25" s="253" t="str">
        <f t="shared" ref="H25:H32" si="9">IFERROR(VLOOKUP($F25,discus,5,FALSE),"")</f>
        <v/>
      </c>
      <c r="I25" s="446"/>
      <c r="J25" s="447"/>
      <c r="K25" s="216"/>
      <c r="L25" s="216"/>
      <c r="M25" s="479" t="s">
        <v>80</v>
      </c>
      <c r="N25" s="568" t="str">
        <f t="shared" ref="N25:P32" si="10">IFERROR(VLOOKUP($F25,discus,2,FALSE)&amp;" "&amp;UPPER(VLOOKUP($F25,discus,3,FALSE)),"")</f>
        <v/>
      </c>
      <c r="O25" s="568" t="str">
        <f t="shared" si="10"/>
        <v/>
      </c>
      <c r="P25" s="569" t="str">
        <f t="shared" si="10"/>
        <v/>
      </c>
      <c r="Q25" s="479" t="str">
        <f t="shared" ref="Q25:Q32" si="11">IFERROR(VLOOKUP($L25,discus,5,FALSE),"")</f>
        <v/>
      </c>
      <c r="R25" s="568" t="str">
        <f t="shared" ref="R25:T32" si="12">IFERROR(VLOOKUP($F25,discus,5,FALSE),"")</f>
        <v/>
      </c>
      <c r="S25" s="568" t="str">
        <f t="shared" si="12"/>
        <v/>
      </c>
      <c r="T25" s="569" t="str">
        <f t="shared" si="12"/>
        <v/>
      </c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35">
      <c r="C26" s="25">
        <v>2</v>
      </c>
      <c r="D26" s="17">
        <v>10</v>
      </c>
      <c r="E26" s="216">
        <v>1</v>
      </c>
      <c r="F26" s="216">
        <v>102</v>
      </c>
      <c r="G26" s="253" t="str">
        <f t="shared" ref="G26:G32" si="13">IFERROR(VLOOKUP($F26,discus,2,FALSE)&amp;" "&amp;UPPER(VLOOKUP($F26,discus,3,FALSE)),"")</f>
        <v>James TOMLINSON</v>
      </c>
      <c r="H26" s="253" t="str">
        <f t="shared" si="9"/>
        <v>Pembrokeshire</v>
      </c>
      <c r="I26" s="446">
        <v>58.45</v>
      </c>
      <c r="J26" s="447"/>
      <c r="K26" s="216">
        <v>1</v>
      </c>
      <c r="L26" s="216">
        <v>92</v>
      </c>
      <c r="M26" s="479" t="str">
        <f t="shared" ref="M26:M32" si="14">IFERROR(VLOOKUP($L26,discus,2,FALSE)&amp;" "&amp;UPPER(VLOOKUP($L26,discus,3,FALSE)),"")</f>
        <v>Zac DAVIES</v>
      </c>
      <c r="N26" s="568" t="str">
        <f t="shared" si="10"/>
        <v>James TOMLINSON</v>
      </c>
      <c r="O26" s="568" t="str">
        <f t="shared" si="10"/>
        <v>James TOMLINSON</v>
      </c>
      <c r="P26" s="569" t="str">
        <f t="shared" si="10"/>
        <v>James TOMLINSON</v>
      </c>
      <c r="Q26" s="479" t="str">
        <f t="shared" si="11"/>
        <v>Bracknell</v>
      </c>
      <c r="R26" s="568" t="str">
        <f t="shared" si="12"/>
        <v>Pembrokeshire</v>
      </c>
      <c r="S26" s="568" t="str">
        <f t="shared" si="12"/>
        <v>Pembrokeshire</v>
      </c>
      <c r="T26" s="569" t="str">
        <f t="shared" si="12"/>
        <v>Pembrokeshire</v>
      </c>
      <c r="U26" s="446">
        <v>31.02</v>
      </c>
      <c r="V26" s="447"/>
      <c r="W26" s="41"/>
      <c r="X26" s="42"/>
      <c r="Y26" s="42"/>
      <c r="Z26" s="20"/>
      <c r="AA26" s="215"/>
      <c r="AB26" s="215"/>
      <c r="AC26" s="71"/>
    </row>
    <row r="27" spans="1:30" ht="15.95" customHeight="1" x14ac:dyDescent="0.35">
      <c r="C27" s="25">
        <v>3</v>
      </c>
      <c r="D27" s="17">
        <v>11</v>
      </c>
      <c r="E27" s="216">
        <v>2</v>
      </c>
      <c r="F27" s="216">
        <v>100</v>
      </c>
      <c r="G27" s="253" t="str">
        <f t="shared" si="13"/>
        <v>Jay MORSE</v>
      </c>
      <c r="H27" s="253" t="str">
        <f t="shared" si="9"/>
        <v>Cardiff AAC</v>
      </c>
      <c r="I27" s="446">
        <v>48.19</v>
      </c>
      <c r="J27" s="447"/>
      <c r="K27" s="216">
        <v>2</v>
      </c>
      <c r="L27" s="216" t="str">
        <f t="shared" ref="L27:L32" si="15">IFERROR(VLOOKUP($D27,$E$68:$N$99,2,FALSE),"")</f>
        <v/>
      </c>
      <c r="M27" s="479" t="str">
        <f t="shared" si="14"/>
        <v/>
      </c>
      <c r="N27" s="568" t="str">
        <f t="shared" si="10"/>
        <v>Jay MORSE</v>
      </c>
      <c r="O27" s="568" t="str">
        <f t="shared" si="10"/>
        <v>Jay MORSE</v>
      </c>
      <c r="P27" s="569" t="str">
        <f t="shared" si="10"/>
        <v>Jay MORSE</v>
      </c>
      <c r="Q27" s="479" t="str">
        <f t="shared" si="11"/>
        <v/>
      </c>
      <c r="R27" s="568" t="str">
        <f t="shared" si="12"/>
        <v>Cardiff AAC</v>
      </c>
      <c r="S27" s="568" t="str">
        <f t="shared" si="12"/>
        <v>Cardiff AAC</v>
      </c>
      <c r="T27" s="569" t="str">
        <f t="shared" si="12"/>
        <v>Cardiff AAC</v>
      </c>
      <c r="U27" s="446" t="str">
        <f t="shared" ref="U27:U32" si="16">IFERROR(VLOOKUP($D27,$E$68:$N$99,10,FALSE),"")</f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35">
      <c r="C28" s="25">
        <v>4</v>
      </c>
      <c r="D28" s="17">
        <v>12</v>
      </c>
      <c r="E28" s="216">
        <v>3</v>
      </c>
      <c r="F28" s="216" t="str">
        <f t="shared" ref="F28:F32" si="17">IFERROR(VLOOKUP($C28,$E$68:$N$99,2,FALSE),"")</f>
        <v/>
      </c>
      <c r="G28" s="253" t="str">
        <f t="shared" si="13"/>
        <v/>
      </c>
      <c r="H28" s="253" t="str">
        <f t="shared" si="9"/>
        <v/>
      </c>
      <c r="I28" s="446" t="str">
        <f t="shared" ref="I28:I32" si="18">IFERROR(VLOOKUP($C28,$E$68:$N$99,10,FALSE),"")</f>
        <v/>
      </c>
      <c r="J28" s="447"/>
      <c r="K28" s="216">
        <v>3</v>
      </c>
      <c r="L28" s="216" t="str">
        <f t="shared" si="15"/>
        <v/>
      </c>
      <c r="M28" s="479" t="str">
        <f t="shared" si="14"/>
        <v/>
      </c>
      <c r="N28" s="568" t="str">
        <f t="shared" si="10"/>
        <v/>
      </c>
      <c r="O28" s="568" t="str">
        <f t="shared" si="10"/>
        <v/>
      </c>
      <c r="P28" s="569" t="str">
        <f t="shared" si="10"/>
        <v/>
      </c>
      <c r="Q28" s="479" t="str">
        <f t="shared" si="11"/>
        <v/>
      </c>
      <c r="R28" s="568" t="str">
        <f t="shared" si="12"/>
        <v/>
      </c>
      <c r="S28" s="568" t="str">
        <f t="shared" si="12"/>
        <v/>
      </c>
      <c r="T28" s="569" t="str">
        <f t="shared" si="12"/>
        <v/>
      </c>
      <c r="U28" s="446" t="str">
        <f t="shared" si="16"/>
        <v/>
      </c>
      <c r="V28" s="447"/>
      <c r="W28" s="41"/>
      <c r="X28" s="42"/>
      <c r="Y28" s="42"/>
      <c r="Z28" s="20"/>
      <c r="AA28" s="215"/>
      <c r="AB28" s="215"/>
      <c r="AC28" s="71"/>
    </row>
    <row r="29" spans="1:30" ht="15.95" customHeight="1" x14ac:dyDescent="0.35">
      <c r="C29" s="25">
        <v>5</v>
      </c>
      <c r="D29" s="17">
        <v>13</v>
      </c>
      <c r="E29" s="216">
        <v>4</v>
      </c>
      <c r="F29" s="216" t="str">
        <f t="shared" si="17"/>
        <v/>
      </c>
      <c r="G29" s="253" t="str">
        <f t="shared" si="13"/>
        <v/>
      </c>
      <c r="H29" s="253" t="str">
        <f t="shared" si="9"/>
        <v/>
      </c>
      <c r="I29" s="446" t="str">
        <f t="shared" si="18"/>
        <v/>
      </c>
      <c r="J29" s="447"/>
      <c r="K29" s="216">
        <v>4</v>
      </c>
      <c r="L29" s="216"/>
      <c r="M29" s="479" t="str">
        <f t="shared" si="14"/>
        <v/>
      </c>
      <c r="N29" s="568" t="str">
        <f t="shared" si="10"/>
        <v/>
      </c>
      <c r="O29" s="568" t="str">
        <f t="shared" si="10"/>
        <v/>
      </c>
      <c r="P29" s="569" t="str">
        <f t="shared" si="10"/>
        <v/>
      </c>
      <c r="Q29" s="479" t="str">
        <f t="shared" si="11"/>
        <v/>
      </c>
      <c r="R29" s="568" t="str">
        <f t="shared" si="12"/>
        <v/>
      </c>
      <c r="S29" s="568" t="str">
        <f t="shared" si="12"/>
        <v/>
      </c>
      <c r="T29" s="569" t="str">
        <f t="shared" si="12"/>
        <v/>
      </c>
      <c r="U29" s="446" t="str">
        <f t="shared" si="16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35">
      <c r="C30" s="25">
        <v>6</v>
      </c>
      <c r="D30" s="17">
        <v>14</v>
      </c>
      <c r="E30" s="216">
        <v>5</v>
      </c>
      <c r="F30" s="216" t="str">
        <f t="shared" si="17"/>
        <v/>
      </c>
      <c r="G30" s="253" t="str">
        <f t="shared" si="13"/>
        <v/>
      </c>
      <c r="H30" s="253" t="str">
        <f t="shared" si="9"/>
        <v/>
      </c>
      <c r="I30" s="446" t="str">
        <f t="shared" si="18"/>
        <v/>
      </c>
      <c r="J30" s="447"/>
      <c r="K30" s="216">
        <v>5</v>
      </c>
      <c r="L30" s="216" t="str">
        <f t="shared" si="15"/>
        <v/>
      </c>
      <c r="M30" s="479" t="str">
        <f t="shared" si="14"/>
        <v/>
      </c>
      <c r="N30" s="568" t="str">
        <f t="shared" si="10"/>
        <v/>
      </c>
      <c r="O30" s="568" t="str">
        <f t="shared" si="10"/>
        <v/>
      </c>
      <c r="P30" s="569" t="str">
        <f t="shared" si="10"/>
        <v/>
      </c>
      <c r="Q30" s="479" t="str">
        <f t="shared" si="11"/>
        <v/>
      </c>
      <c r="R30" s="568" t="str">
        <f t="shared" si="12"/>
        <v/>
      </c>
      <c r="S30" s="568" t="str">
        <f t="shared" si="12"/>
        <v/>
      </c>
      <c r="T30" s="569" t="str">
        <f t="shared" si="12"/>
        <v/>
      </c>
      <c r="U30" s="446" t="str">
        <f t="shared" si="16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35">
      <c r="C31" s="25">
        <v>7</v>
      </c>
      <c r="D31" s="17">
        <v>15</v>
      </c>
      <c r="E31" s="216">
        <v>6</v>
      </c>
      <c r="F31" s="216" t="str">
        <f t="shared" si="17"/>
        <v/>
      </c>
      <c r="G31" s="253" t="str">
        <f t="shared" si="13"/>
        <v/>
      </c>
      <c r="H31" s="253" t="str">
        <f t="shared" si="9"/>
        <v/>
      </c>
      <c r="I31" s="446" t="str">
        <f t="shared" si="18"/>
        <v/>
      </c>
      <c r="J31" s="447"/>
      <c r="K31" s="216">
        <v>6</v>
      </c>
      <c r="L31" s="216" t="str">
        <f t="shared" si="15"/>
        <v/>
      </c>
      <c r="M31" s="479" t="str">
        <f t="shared" si="14"/>
        <v/>
      </c>
      <c r="N31" s="568" t="str">
        <f t="shared" si="10"/>
        <v/>
      </c>
      <c r="O31" s="568" t="str">
        <f t="shared" si="10"/>
        <v/>
      </c>
      <c r="P31" s="569" t="str">
        <f t="shared" si="10"/>
        <v/>
      </c>
      <c r="Q31" s="479" t="str">
        <f t="shared" si="11"/>
        <v/>
      </c>
      <c r="R31" s="568" t="str">
        <f t="shared" si="12"/>
        <v/>
      </c>
      <c r="S31" s="568" t="str">
        <f t="shared" si="12"/>
        <v/>
      </c>
      <c r="T31" s="569" t="str">
        <f t="shared" si="12"/>
        <v/>
      </c>
      <c r="U31" s="446" t="str">
        <f t="shared" si="16"/>
        <v/>
      </c>
      <c r="V31" s="447"/>
      <c r="W31" s="41"/>
      <c r="X31" s="42"/>
      <c r="Y31" s="42"/>
      <c r="Z31" s="20"/>
      <c r="AA31" s="215"/>
      <c r="AB31" s="215"/>
      <c r="AC31" s="71"/>
    </row>
    <row r="32" spans="1:30" ht="15.95" customHeight="1" x14ac:dyDescent="0.35">
      <c r="C32" s="25">
        <v>8</v>
      </c>
      <c r="D32" s="17">
        <v>16</v>
      </c>
      <c r="E32" s="216">
        <v>7</v>
      </c>
      <c r="F32" s="216" t="str">
        <f t="shared" si="17"/>
        <v/>
      </c>
      <c r="G32" s="253" t="str">
        <f t="shared" si="13"/>
        <v/>
      </c>
      <c r="H32" s="253" t="str">
        <f t="shared" si="9"/>
        <v/>
      </c>
      <c r="I32" s="446" t="str">
        <f t="shared" si="18"/>
        <v/>
      </c>
      <c r="J32" s="447"/>
      <c r="K32" s="216">
        <v>7</v>
      </c>
      <c r="L32" s="216" t="str">
        <f t="shared" si="15"/>
        <v/>
      </c>
      <c r="M32" s="479" t="str">
        <f t="shared" si="14"/>
        <v/>
      </c>
      <c r="N32" s="568" t="str">
        <f t="shared" si="10"/>
        <v/>
      </c>
      <c r="O32" s="568" t="str">
        <f t="shared" si="10"/>
        <v/>
      </c>
      <c r="P32" s="569" t="str">
        <f t="shared" si="10"/>
        <v/>
      </c>
      <c r="Q32" s="479" t="str">
        <f t="shared" si="11"/>
        <v/>
      </c>
      <c r="R32" s="568" t="str">
        <f t="shared" si="12"/>
        <v/>
      </c>
      <c r="S32" s="568" t="str">
        <f t="shared" si="12"/>
        <v/>
      </c>
      <c r="T32" s="569" t="str">
        <f t="shared" si="12"/>
        <v/>
      </c>
      <c r="U32" s="446" t="str">
        <f t="shared" si="16"/>
        <v/>
      </c>
      <c r="V32" s="447"/>
      <c r="W32" s="43"/>
      <c r="X32" s="44"/>
      <c r="Y32" s="44"/>
      <c r="Z32" s="45"/>
      <c r="AA32" s="68"/>
      <c r="AB32" s="68"/>
      <c r="AC32" s="72"/>
    </row>
    <row r="33" spans="1:39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  <c r="AF33" s="20"/>
      <c r="AG33" s="20"/>
      <c r="AH33" s="20"/>
      <c r="AI33" s="20"/>
      <c r="AJ33" s="20"/>
      <c r="AK33" s="20"/>
      <c r="AL33" s="20"/>
      <c r="AM33" s="21"/>
    </row>
    <row r="34" spans="1:39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9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DISCUS POOL U20 MEN (INSIDE CIRLCE)</v>
      </c>
      <c r="H35" s="428"/>
      <c r="I35" s="426" t="s">
        <v>20</v>
      </c>
      <c r="J35" s="429"/>
      <c r="K35" s="427"/>
      <c r="L35" s="430">
        <f>L3</f>
        <v>15.15</v>
      </c>
      <c r="M35" s="431"/>
      <c r="N35" s="426" t="str">
        <f>N3</f>
        <v>RECORD</v>
      </c>
      <c r="O35" s="429"/>
      <c r="P35" s="427"/>
      <c r="Q35" s="415" t="str">
        <f>Q3</f>
        <v>61.17 (Cambridge Harriers) Curtis Griffith-Parker 31/05/09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9" ht="32.1" hidden="1" customHeight="1" x14ac:dyDescent="0.25">
      <c r="E36" s="26" t="s">
        <v>22</v>
      </c>
      <c r="F36" s="26" t="s">
        <v>23</v>
      </c>
      <c r="G36" s="26" t="s">
        <v>24</v>
      </c>
      <c r="H36" s="212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9" hidden="1" x14ac:dyDescent="0.25">
      <c r="C37" s="25" t="s">
        <v>38</v>
      </c>
      <c r="D37" s="25" t="s">
        <v>39</v>
      </c>
      <c r="E37" s="212"/>
      <c r="F37" s="212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212"/>
      <c r="AB37" s="212"/>
      <c r="AC37" s="62"/>
    </row>
    <row r="38" spans="1:39" ht="15.95" hidden="1" customHeight="1" x14ac:dyDescent="0.25">
      <c r="A38" s="30"/>
      <c r="B38" s="30"/>
      <c r="C38" s="25">
        <f t="shared" ref="C38:D53" si="19">AB38</f>
        <v>0</v>
      </c>
      <c r="D38" s="25">
        <f t="shared" si="19"/>
        <v>0</v>
      </c>
      <c r="E38" s="213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0">IF(AND(I38="NT",K38="NT",M38="NT"),0,LARGE(I38:N38,1))</f>
        <v>0</v>
      </c>
      <c r="P38" s="404"/>
      <c r="Q38" s="212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212" t="str">
        <f>L84</f>
        <v/>
      </c>
      <c r="AA38" s="212"/>
      <c r="AB38" s="212"/>
      <c r="AC38" s="62"/>
      <c r="AD38" s="34"/>
    </row>
    <row r="39" spans="1:39" ht="15.95" hidden="1" customHeight="1" x14ac:dyDescent="0.25">
      <c r="A39" s="30"/>
      <c r="B39" s="30"/>
      <c r="C39" s="25">
        <f t="shared" si="19"/>
        <v>0</v>
      </c>
      <c r="D39" s="25">
        <f t="shared" si="19"/>
        <v>0</v>
      </c>
      <c r="E39" s="212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0"/>
        <v>0</v>
      </c>
      <c r="P39" s="404"/>
      <c r="Q39" s="212" t="str">
        <f t="shared" ref="Q39:Q53" si="21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2">IF(AND(R39="NT",T39="NT",V39="NT"),O39,IF(O39&gt;LARGE(R39:W39,1),O39,LARGE(R39:W39,1)))</f>
        <v>0</v>
      </c>
      <c r="Y39" s="404"/>
      <c r="Z39" s="212" t="str">
        <f t="shared" ref="Z39:Z53" si="23">L85</f>
        <v/>
      </c>
      <c r="AA39" s="212"/>
      <c r="AB39" s="212"/>
      <c r="AC39" s="62"/>
      <c r="AD39" s="35"/>
    </row>
    <row r="40" spans="1:39" ht="15.95" hidden="1" customHeight="1" x14ac:dyDescent="0.25">
      <c r="A40" s="30"/>
      <c r="B40" s="30"/>
      <c r="C40" s="25">
        <f t="shared" si="19"/>
        <v>0</v>
      </c>
      <c r="D40" s="25">
        <f t="shared" si="19"/>
        <v>0</v>
      </c>
      <c r="E40" s="213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0"/>
        <v>0</v>
      </c>
      <c r="P40" s="404"/>
      <c r="Q40" s="212" t="str">
        <f t="shared" si="21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2"/>
        <v>0</v>
      </c>
      <c r="Y40" s="404"/>
      <c r="Z40" s="212" t="str">
        <f t="shared" si="23"/>
        <v/>
      </c>
      <c r="AA40" s="212"/>
      <c r="AB40" s="212"/>
      <c r="AC40" s="62"/>
    </row>
    <row r="41" spans="1:39" ht="15.95" hidden="1" customHeight="1" x14ac:dyDescent="0.25">
      <c r="A41" s="30"/>
      <c r="B41" s="30"/>
      <c r="C41" s="25">
        <f t="shared" si="19"/>
        <v>0</v>
      </c>
      <c r="D41" s="25">
        <f t="shared" si="19"/>
        <v>0</v>
      </c>
      <c r="E41" s="212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0"/>
        <v>0</v>
      </c>
      <c r="P41" s="404"/>
      <c r="Q41" s="212" t="str">
        <f t="shared" si="21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2"/>
        <v>0</v>
      </c>
      <c r="Y41" s="404"/>
      <c r="Z41" s="212" t="str">
        <f t="shared" si="23"/>
        <v/>
      </c>
      <c r="AA41" s="212"/>
      <c r="AB41" s="212"/>
      <c r="AC41" s="62"/>
    </row>
    <row r="42" spans="1:39" ht="15.95" hidden="1" customHeight="1" x14ac:dyDescent="0.25">
      <c r="A42" s="30"/>
      <c r="B42" s="30"/>
      <c r="C42" s="25">
        <f t="shared" si="19"/>
        <v>0</v>
      </c>
      <c r="D42" s="25">
        <f t="shared" si="19"/>
        <v>0</v>
      </c>
      <c r="E42" s="213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0"/>
        <v>0</v>
      </c>
      <c r="P42" s="404"/>
      <c r="Q42" s="212" t="str">
        <f t="shared" si="21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2"/>
        <v>0</v>
      </c>
      <c r="Y42" s="404"/>
      <c r="Z42" s="212" t="str">
        <f t="shared" si="23"/>
        <v/>
      </c>
      <c r="AA42" s="212"/>
      <c r="AB42" s="212"/>
      <c r="AC42" s="62"/>
    </row>
    <row r="43" spans="1:39" ht="15.95" hidden="1" customHeight="1" x14ac:dyDescent="0.25">
      <c r="A43" s="30"/>
      <c r="B43" s="30"/>
      <c r="C43" s="25">
        <f t="shared" si="19"/>
        <v>0</v>
      </c>
      <c r="D43" s="25">
        <f t="shared" si="19"/>
        <v>0</v>
      </c>
      <c r="E43" s="212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0"/>
        <v>0</v>
      </c>
      <c r="P43" s="404"/>
      <c r="Q43" s="212" t="str">
        <f t="shared" si="21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2"/>
        <v>0</v>
      </c>
      <c r="Y43" s="404"/>
      <c r="Z43" s="212" t="str">
        <f t="shared" si="23"/>
        <v/>
      </c>
      <c r="AA43" s="212"/>
      <c r="AB43" s="212"/>
      <c r="AC43" s="62"/>
    </row>
    <row r="44" spans="1:39" ht="15.95" hidden="1" customHeight="1" x14ac:dyDescent="0.25">
      <c r="A44" s="30"/>
      <c r="B44" s="30"/>
      <c r="C44" s="25">
        <f t="shared" si="19"/>
        <v>0</v>
      </c>
      <c r="D44" s="25">
        <f t="shared" si="19"/>
        <v>0</v>
      </c>
      <c r="E44" s="213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0"/>
        <v>0</v>
      </c>
      <c r="P44" s="404"/>
      <c r="Q44" s="212" t="str">
        <f t="shared" si="21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2"/>
        <v>0</v>
      </c>
      <c r="Y44" s="404"/>
      <c r="Z44" s="212" t="str">
        <f t="shared" si="23"/>
        <v/>
      </c>
      <c r="AA44" s="212"/>
      <c r="AB44" s="212"/>
      <c r="AC44" s="62"/>
    </row>
    <row r="45" spans="1:39" ht="15.95" hidden="1" customHeight="1" x14ac:dyDescent="0.25">
      <c r="A45" s="30"/>
      <c r="B45" s="30"/>
      <c r="C45" s="25" t="str">
        <f t="shared" si="19"/>
        <v/>
      </c>
      <c r="D45" s="25" t="str">
        <f t="shared" si="19"/>
        <v/>
      </c>
      <c r="E45" s="212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0"/>
        <v>0</v>
      </c>
      <c r="P45" s="404"/>
      <c r="Q45" s="212" t="str">
        <f t="shared" si="21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2"/>
        <v>0</v>
      </c>
      <c r="Y45" s="404"/>
      <c r="Z45" s="212" t="str">
        <f t="shared" si="23"/>
        <v/>
      </c>
      <c r="AA45" s="212" t="str">
        <f>IF(OR(Z45=0,Z45=""),"",IF(VLOOKUP(F45*11,$F$14:$Z$21,21,FALSE)=0,"A",IF(Z45&gt;(VLOOKUP(F45*11,$F$14:$Z$21,21,FALSE)),"B","A")))</f>
        <v/>
      </c>
      <c r="AB45" s="212" t="str">
        <f t="shared" ref="AB45:AB53" si="24">IF(OR(Z45=0,Z45="",AA45="B"),"",RANK(AE45,$AE$6:$AE$21,1))</f>
        <v/>
      </c>
      <c r="AC45" s="62" t="str">
        <f>IF(OR(Z45=0,Z45="",AA45="A"),"",RANK(#REF!,#REF!,1))</f>
        <v/>
      </c>
    </row>
    <row r="46" spans="1:39" ht="15.95" hidden="1" customHeight="1" x14ac:dyDescent="0.25">
      <c r="A46" s="30"/>
      <c r="B46" s="30"/>
      <c r="C46" s="25" t="str">
        <f t="shared" si="19"/>
        <v/>
      </c>
      <c r="D46" s="25" t="str">
        <f t="shared" si="19"/>
        <v/>
      </c>
      <c r="E46" s="213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0"/>
        <v>0</v>
      </c>
      <c r="P46" s="404"/>
      <c r="Q46" s="212" t="str">
        <f t="shared" si="21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2"/>
        <v>0</v>
      </c>
      <c r="Y46" s="404"/>
      <c r="Z46" s="212" t="str">
        <f t="shared" si="23"/>
        <v/>
      </c>
      <c r="AA46" s="212" t="str">
        <f t="shared" ref="AA46:AA53" si="25">IF(OR(Z46=0,Z46=""),"",IF(VLOOKUP(F46/11,$F$6:$Z$13,21,FALSE)=0,"A",IF(Z46&gt;VLOOKUP(F46/11,$F$6:$Z$13,21,FALSE),"B","A")))</f>
        <v/>
      </c>
      <c r="AB46" s="212" t="str">
        <f t="shared" si="24"/>
        <v/>
      </c>
      <c r="AC46" s="62" t="str">
        <f>IF(OR(Z46=0,Z46="",AA46="A"),"",RANK(#REF!,#REF!,1))</f>
        <v/>
      </c>
    </row>
    <row r="47" spans="1:39" ht="15.95" hidden="1" customHeight="1" x14ac:dyDescent="0.25">
      <c r="A47" s="30"/>
      <c r="B47" s="30"/>
      <c r="C47" s="25" t="str">
        <f t="shared" si="19"/>
        <v/>
      </c>
      <c r="D47" s="25" t="str">
        <f t="shared" si="19"/>
        <v/>
      </c>
      <c r="E47" s="212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0"/>
        <v>0</v>
      </c>
      <c r="P47" s="404"/>
      <c r="Q47" s="212" t="str">
        <f t="shared" si="21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2"/>
        <v>0</v>
      </c>
      <c r="Y47" s="404"/>
      <c r="Z47" s="212" t="str">
        <f t="shared" si="23"/>
        <v/>
      </c>
      <c r="AA47" s="212" t="str">
        <f t="shared" si="25"/>
        <v/>
      </c>
      <c r="AB47" s="212" t="str">
        <f t="shared" si="24"/>
        <v/>
      </c>
      <c r="AC47" s="62" t="str">
        <f>IF(OR(Z47=0,Z47="",AA47="A"),"",RANK(#REF!,#REF!,1))</f>
        <v/>
      </c>
    </row>
    <row r="48" spans="1:39" ht="15.95" hidden="1" customHeight="1" x14ac:dyDescent="0.25">
      <c r="A48" s="30"/>
      <c r="B48" s="30"/>
      <c r="C48" s="25" t="str">
        <f t="shared" si="19"/>
        <v/>
      </c>
      <c r="D48" s="25" t="str">
        <f t="shared" si="19"/>
        <v/>
      </c>
      <c r="E48" s="213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0"/>
        <v>0</v>
      </c>
      <c r="P48" s="404"/>
      <c r="Q48" s="212" t="str">
        <f t="shared" si="21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2"/>
        <v>0</v>
      </c>
      <c r="Y48" s="404"/>
      <c r="Z48" s="212" t="str">
        <f t="shared" si="23"/>
        <v/>
      </c>
      <c r="AA48" s="212" t="str">
        <f t="shared" si="25"/>
        <v/>
      </c>
      <c r="AB48" s="212" t="str">
        <f t="shared" si="24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9"/>
        <v/>
      </c>
      <c r="D49" s="25" t="str">
        <f t="shared" si="19"/>
        <v/>
      </c>
      <c r="E49" s="212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0"/>
        <v>0</v>
      </c>
      <c r="P49" s="404"/>
      <c r="Q49" s="212" t="str">
        <f t="shared" si="21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2"/>
        <v>0</v>
      </c>
      <c r="Y49" s="404"/>
      <c r="Z49" s="212" t="str">
        <f t="shared" si="23"/>
        <v/>
      </c>
      <c r="AA49" s="212" t="str">
        <f t="shared" si="25"/>
        <v/>
      </c>
      <c r="AB49" s="212" t="str">
        <f t="shared" si="24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9"/>
        <v/>
      </c>
      <c r="D50" s="25" t="str">
        <f t="shared" si="19"/>
        <v/>
      </c>
      <c r="E50" s="213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0"/>
        <v>0</v>
      </c>
      <c r="P50" s="404"/>
      <c r="Q50" s="212" t="str">
        <f t="shared" si="21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2"/>
        <v>0</v>
      </c>
      <c r="Y50" s="404"/>
      <c r="Z50" s="212" t="str">
        <f t="shared" si="23"/>
        <v/>
      </c>
      <c r="AA50" s="212" t="str">
        <f t="shared" si="25"/>
        <v/>
      </c>
      <c r="AB50" s="212" t="str">
        <f t="shared" si="24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9"/>
        <v/>
      </c>
      <c r="D51" s="25" t="str">
        <f t="shared" si="19"/>
        <v/>
      </c>
      <c r="E51" s="212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0"/>
        <v>0</v>
      </c>
      <c r="P51" s="404"/>
      <c r="Q51" s="212" t="str">
        <f t="shared" si="21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2"/>
        <v>0</v>
      </c>
      <c r="Y51" s="404"/>
      <c r="Z51" s="212" t="str">
        <f t="shared" si="23"/>
        <v/>
      </c>
      <c r="AA51" s="212" t="str">
        <f t="shared" si="25"/>
        <v/>
      </c>
      <c r="AB51" s="212" t="str">
        <f t="shared" si="24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9"/>
        <v/>
      </c>
      <c r="D52" s="25" t="str">
        <f t="shared" si="19"/>
        <v/>
      </c>
      <c r="E52" s="213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0"/>
        <v>0</v>
      </c>
      <c r="P52" s="404"/>
      <c r="Q52" s="212" t="str">
        <f t="shared" si="21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2"/>
        <v>0</v>
      </c>
      <c r="Y52" s="404"/>
      <c r="Z52" s="212" t="str">
        <f t="shared" si="23"/>
        <v/>
      </c>
      <c r="AA52" s="212" t="str">
        <f t="shared" si="25"/>
        <v/>
      </c>
      <c r="AB52" s="212" t="str">
        <f t="shared" si="24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9"/>
        <v/>
      </c>
      <c r="D53" s="25" t="str">
        <f t="shared" si="19"/>
        <v/>
      </c>
      <c r="E53" s="212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0"/>
        <v>0</v>
      </c>
      <c r="P53" s="404"/>
      <c r="Q53" s="212" t="str">
        <f t="shared" si="21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2"/>
        <v>0</v>
      </c>
      <c r="Y53" s="404"/>
      <c r="Z53" s="212" t="str">
        <f t="shared" si="23"/>
        <v/>
      </c>
      <c r="AA53" s="212" t="str">
        <f t="shared" si="25"/>
        <v/>
      </c>
      <c r="AB53" s="212" t="str">
        <f t="shared" si="24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212" t="s">
        <v>43</v>
      </c>
      <c r="F56" s="212" t="s">
        <v>44</v>
      </c>
      <c r="G56" s="212" t="s">
        <v>24</v>
      </c>
      <c r="H56" s="212" t="s">
        <v>25</v>
      </c>
      <c r="I56" s="418" t="s">
        <v>45</v>
      </c>
      <c r="J56" s="418"/>
      <c r="K56" s="213" t="s">
        <v>43</v>
      </c>
      <c r="L56" s="214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215"/>
      <c r="AB56" s="215"/>
      <c r="AC56" s="71"/>
    </row>
    <row r="57" spans="1:30" ht="15.95" hidden="1" customHeight="1" x14ac:dyDescent="0.25">
      <c r="C57" s="25">
        <v>17</v>
      </c>
      <c r="D57" s="17">
        <v>25</v>
      </c>
      <c r="E57" s="212">
        <v>17</v>
      </c>
      <c r="F57" s="212" t="str">
        <f>IF(ISERROR(VLOOKUP($C57,$L$68:$N$99,2,FALSE)=TRUE),"",VLOOKUP($C57,$L$68:$N$99,2,FALSE))</f>
        <v/>
      </c>
      <c r="G57" s="56" t="str">
        <f t="shared" ref="G57:G64" si="26">IF(ISERROR(VLOOKUP($F57,males_declared,2,FALSE))=TRUE,"",UPPER(VLOOKUP($F57,males_declared,2,FALSE)))</f>
        <v/>
      </c>
      <c r="H57" s="56" t="str">
        <f t="shared" ref="H57:H64" si="27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212">
        <v>25</v>
      </c>
      <c r="L57" s="212" t="str">
        <f>IF(ISERROR(VLOOKUP($D57,$L$68:$N$99,2,FALSE)=TRUE),"",VLOOKUP($D57,$L$68:$N$99,2,FALSE))</f>
        <v/>
      </c>
      <c r="M57" s="405" t="str">
        <f t="shared" ref="M57:M64" si="28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9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212">
        <v>18</v>
      </c>
      <c r="F58" s="212" t="str">
        <f t="shared" ref="F58:F64" si="30">IF(ISERROR(VLOOKUP($C58,$L$68:$N$99,2,FALSE)=TRUE),"",VLOOKUP($C58,$L$68:$N$99,2,FALSE))</f>
        <v/>
      </c>
      <c r="G58" s="56" t="str">
        <f t="shared" si="26"/>
        <v/>
      </c>
      <c r="H58" s="56" t="str">
        <f t="shared" si="27"/>
        <v/>
      </c>
      <c r="I58" s="402" t="str">
        <f t="shared" ref="I58:I64" si="31">IF(ISERROR(VLOOKUP($C58,$L$68:$N$99,3,FALSE)=TRUE),"",VLOOKUP($C58,$L$68:$N$99,3,FALSE))</f>
        <v/>
      </c>
      <c r="J58" s="404"/>
      <c r="K58" s="212">
        <v>26</v>
      </c>
      <c r="L58" s="212" t="str">
        <f t="shared" ref="L58:L64" si="32">IF(ISERROR(VLOOKUP($D58,$L$68:$N$99,2,FALSE)=TRUE),"",VLOOKUP($D58,$L$68:$N$99,2,FALSE))</f>
        <v/>
      </c>
      <c r="M58" s="405" t="str">
        <f t="shared" si="28"/>
        <v/>
      </c>
      <c r="N58" s="406"/>
      <c r="O58" s="406"/>
      <c r="P58" s="407"/>
      <c r="Q58" s="408" t="str">
        <f t="shared" si="29"/>
        <v/>
      </c>
      <c r="R58" s="409"/>
      <c r="S58" s="409"/>
      <c r="T58" s="410"/>
      <c r="U58" s="402" t="str">
        <f t="shared" ref="U58:U64" si="33">IF(ISERROR(VLOOKUP($D58,$L$68:$N$99,3,FALSE)=TRUE),"",VLOOKUP($D58,$L$68:$N$99,3,FALSE))</f>
        <v/>
      </c>
      <c r="V58" s="404"/>
      <c r="W58" s="41"/>
      <c r="X58" s="42"/>
      <c r="Y58" s="42"/>
      <c r="Z58" s="20"/>
      <c r="AA58" s="215"/>
      <c r="AB58" s="215"/>
      <c r="AC58" s="71"/>
    </row>
    <row r="59" spans="1:30" ht="15.95" hidden="1" customHeight="1" x14ac:dyDescent="0.25">
      <c r="C59" s="25">
        <v>19</v>
      </c>
      <c r="D59" s="17">
        <v>27</v>
      </c>
      <c r="E59" s="212">
        <v>19</v>
      </c>
      <c r="F59" s="212" t="str">
        <f t="shared" si="30"/>
        <v/>
      </c>
      <c r="G59" s="56" t="str">
        <f t="shared" si="26"/>
        <v/>
      </c>
      <c r="H59" s="56" t="str">
        <f t="shared" si="27"/>
        <v/>
      </c>
      <c r="I59" s="402" t="str">
        <f t="shared" si="31"/>
        <v/>
      </c>
      <c r="J59" s="404"/>
      <c r="K59" s="212">
        <v>27</v>
      </c>
      <c r="L59" s="212" t="str">
        <f t="shared" si="32"/>
        <v/>
      </c>
      <c r="M59" s="405" t="str">
        <f t="shared" si="28"/>
        <v/>
      </c>
      <c r="N59" s="406"/>
      <c r="O59" s="406"/>
      <c r="P59" s="407"/>
      <c r="Q59" s="408" t="str">
        <f t="shared" si="29"/>
        <v/>
      </c>
      <c r="R59" s="409"/>
      <c r="S59" s="409"/>
      <c r="T59" s="410"/>
      <c r="U59" s="402" t="str">
        <f t="shared" si="33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212">
        <v>20</v>
      </c>
      <c r="F60" s="212" t="str">
        <f t="shared" si="30"/>
        <v/>
      </c>
      <c r="G60" s="56" t="str">
        <f t="shared" si="26"/>
        <v/>
      </c>
      <c r="H60" s="56" t="str">
        <f t="shared" si="27"/>
        <v/>
      </c>
      <c r="I60" s="402" t="str">
        <f t="shared" si="31"/>
        <v/>
      </c>
      <c r="J60" s="404"/>
      <c r="K60" s="212">
        <v>28</v>
      </c>
      <c r="L60" s="212" t="str">
        <f t="shared" si="32"/>
        <v/>
      </c>
      <c r="M60" s="405" t="str">
        <f t="shared" si="28"/>
        <v/>
      </c>
      <c r="N60" s="406"/>
      <c r="O60" s="406"/>
      <c r="P60" s="407"/>
      <c r="Q60" s="408" t="str">
        <f t="shared" si="29"/>
        <v/>
      </c>
      <c r="R60" s="409"/>
      <c r="S60" s="409"/>
      <c r="T60" s="410"/>
      <c r="U60" s="402" t="str">
        <f t="shared" si="33"/>
        <v/>
      </c>
      <c r="V60" s="404"/>
      <c r="W60" s="41"/>
      <c r="X60" s="42"/>
      <c r="Y60" s="42"/>
      <c r="Z60" s="20"/>
      <c r="AA60" s="215"/>
      <c r="AB60" s="215"/>
      <c r="AC60" s="71"/>
    </row>
    <row r="61" spans="1:30" ht="15.95" hidden="1" customHeight="1" x14ac:dyDescent="0.25">
      <c r="C61" s="25">
        <v>21</v>
      </c>
      <c r="D61" s="17">
        <v>29</v>
      </c>
      <c r="E61" s="212">
        <v>21</v>
      </c>
      <c r="F61" s="212" t="str">
        <f t="shared" si="30"/>
        <v/>
      </c>
      <c r="G61" s="56" t="str">
        <f t="shared" si="26"/>
        <v/>
      </c>
      <c r="H61" s="56" t="str">
        <f t="shared" si="27"/>
        <v/>
      </c>
      <c r="I61" s="402" t="str">
        <f t="shared" si="31"/>
        <v/>
      </c>
      <c r="J61" s="404"/>
      <c r="K61" s="212">
        <v>29</v>
      </c>
      <c r="L61" s="212" t="str">
        <f t="shared" si="32"/>
        <v/>
      </c>
      <c r="M61" s="405" t="str">
        <f t="shared" si="28"/>
        <v/>
      </c>
      <c r="N61" s="406"/>
      <c r="O61" s="406"/>
      <c r="P61" s="407"/>
      <c r="Q61" s="408" t="str">
        <f t="shared" si="29"/>
        <v/>
      </c>
      <c r="R61" s="409"/>
      <c r="S61" s="409"/>
      <c r="T61" s="410"/>
      <c r="U61" s="402" t="str">
        <f t="shared" si="33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212">
        <v>22</v>
      </c>
      <c r="F62" s="212" t="str">
        <f t="shared" si="30"/>
        <v/>
      </c>
      <c r="G62" s="56" t="str">
        <f t="shared" si="26"/>
        <v/>
      </c>
      <c r="H62" s="56" t="str">
        <f t="shared" si="27"/>
        <v/>
      </c>
      <c r="I62" s="402" t="str">
        <f t="shared" si="31"/>
        <v/>
      </c>
      <c r="J62" s="404"/>
      <c r="K62" s="212">
        <v>30</v>
      </c>
      <c r="L62" s="212" t="str">
        <f t="shared" si="32"/>
        <v/>
      </c>
      <c r="M62" s="405" t="str">
        <f t="shared" si="28"/>
        <v/>
      </c>
      <c r="N62" s="406"/>
      <c r="O62" s="406"/>
      <c r="P62" s="407"/>
      <c r="Q62" s="408" t="str">
        <f t="shared" si="29"/>
        <v/>
      </c>
      <c r="R62" s="409"/>
      <c r="S62" s="409"/>
      <c r="T62" s="410"/>
      <c r="U62" s="402" t="str">
        <f t="shared" si="33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212">
        <v>23</v>
      </c>
      <c r="F63" s="212" t="str">
        <f t="shared" si="30"/>
        <v/>
      </c>
      <c r="G63" s="56" t="str">
        <f t="shared" si="26"/>
        <v/>
      </c>
      <c r="H63" s="56" t="str">
        <f t="shared" si="27"/>
        <v/>
      </c>
      <c r="I63" s="402" t="str">
        <f t="shared" si="31"/>
        <v/>
      </c>
      <c r="J63" s="404"/>
      <c r="K63" s="212">
        <v>31</v>
      </c>
      <c r="L63" s="212" t="str">
        <f t="shared" si="32"/>
        <v/>
      </c>
      <c r="M63" s="405" t="str">
        <f t="shared" si="28"/>
        <v/>
      </c>
      <c r="N63" s="406"/>
      <c r="O63" s="406"/>
      <c r="P63" s="407"/>
      <c r="Q63" s="408" t="str">
        <f t="shared" si="29"/>
        <v/>
      </c>
      <c r="R63" s="409"/>
      <c r="S63" s="409"/>
      <c r="T63" s="410"/>
      <c r="U63" s="402" t="str">
        <f t="shared" si="33"/>
        <v/>
      </c>
      <c r="V63" s="404"/>
      <c r="W63" s="41"/>
      <c r="X63" s="42"/>
      <c r="Y63" s="42"/>
      <c r="Z63" s="20"/>
      <c r="AA63" s="215"/>
      <c r="AB63" s="215"/>
      <c r="AC63" s="71"/>
    </row>
    <row r="64" spans="1:30" ht="15.95" hidden="1" customHeight="1" x14ac:dyDescent="0.25">
      <c r="C64" s="25">
        <v>24</v>
      </c>
      <c r="D64" s="17">
        <v>32</v>
      </c>
      <c r="E64" s="212">
        <v>24</v>
      </c>
      <c r="F64" s="212" t="str">
        <f t="shared" si="30"/>
        <v/>
      </c>
      <c r="G64" s="56" t="str">
        <f t="shared" si="26"/>
        <v/>
      </c>
      <c r="H64" s="56" t="str">
        <f t="shared" si="27"/>
        <v/>
      </c>
      <c r="I64" s="402" t="str">
        <f t="shared" si="31"/>
        <v/>
      </c>
      <c r="J64" s="404"/>
      <c r="K64" s="212">
        <v>32</v>
      </c>
      <c r="L64" s="212" t="str">
        <f t="shared" si="32"/>
        <v/>
      </c>
      <c r="M64" s="405" t="str">
        <f t="shared" si="28"/>
        <v/>
      </c>
      <c r="N64" s="406"/>
      <c r="O64" s="406"/>
      <c r="P64" s="407"/>
      <c r="Q64" s="408" t="str">
        <f t="shared" si="29"/>
        <v/>
      </c>
      <c r="R64" s="409"/>
      <c r="S64" s="409"/>
      <c r="T64" s="410"/>
      <c r="U64" s="402" t="str">
        <f t="shared" si="33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4">L68</f>
        <v>1</v>
      </c>
      <c r="F68" s="47">
        <f t="shared" ref="F68:H83" si="35">F6</f>
        <v>102</v>
      </c>
      <c r="G68" s="48" t="str">
        <f t="shared" si="35"/>
        <v>James TOMLINSON</v>
      </c>
      <c r="H68" s="48" t="str">
        <f t="shared" si="35"/>
        <v>Pembrokeshire</v>
      </c>
      <c r="I68" s="47">
        <f>O6</f>
        <v>56.29</v>
      </c>
      <c r="J68" s="47">
        <f>IF(OR(I68=0,I68=""),"",RANK(I68,$I$68:$I$99))</f>
        <v>1</v>
      </c>
      <c r="K68" s="47">
        <f t="shared" ref="K68:K83" si="36">X6</f>
        <v>58.45</v>
      </c>
      <c r="L68" s="47">
        <f t="shared" ref="L68:L99" si="37">IF(OR(K68=0,K68=""),"",RANK(K68,$K$68:$K$99))</f>
        <v>1</v>
      </c>
      <c r="M68" s="47">
        <f t="shared" ref="M68:M99" si="38">F68</f>
        <v>102</v>
      </c>
      <c r="N68" s="47">
        <f t="shared" ref="N68:N99" si="39">K68</f>
        <v>58.45</v>
      </c>
    </row>
    <row r="69" spans="3:14" hidden="1" x14ac:dyDescent="0.25">
      <c r="C69" s="22"/>
      <c r="D69" s="22"/>
      <c r="E69" s="47">
        <f t="shared" si="34"/>
        <v>2</v>
      </c>
      <c r="F69" s="47">
        <f t="shared" si="35"/>
        <v>100</v>
      </c>
      <c r="G69" s="48" t="str">
        <f t="shared" si="35"/>
        <v>Jay MORSE</v>
      </c>
      <c r="H69" s="48" t="str">
        <f t="shared" si="35"/>
        <v>Cardiff AAC</v>
      </c>
      <c r="I69" s="47">
        <f t="shared" ref="I69:I83" si="40">O7</f>
        <v>48.19</v>
      </c>
      <c r="J69" s="47">
        <f t="shared" ref="J69:J99" si="41">IF(OR(I69=0,I69=""),"",RANK(I69,$I$68:$I$99))</f>
        <v>2</v>
      </c>
      <c r="K69" s="47">
        <f t="shared" si="36"/>
        <v>48.19</v>
      </c>
      <c r="L69" s="47">
        <f t="shared" si="37"/>
        <v>2</v>
      </c>
      <c r="M69" s="47">
        <f t="shared" si="38"/>
        <v>100</v>
      </c>
      <c r="N69" s="47">
        <f t="shared" si="39"/>
        <v>48.19</v>
      </c>
    </row>
    <row r="70" spans="3:14" hidden="1" x14ac:dyDescent="0.25">
      <c r="C70" s="22"/>
      <c r="D70" s="22"/>
      <c r="E70" s="47" t="str">
        <f t="shared" si="34"/>
        <v/>
      </c>
      <c r="F70" s="47">
        <f t="shared" si="35"/>
        <v>0</v>
      </c>
      <c r="G70" s="48" t="str">
        <f t="shared" si="35"/>
        <v/>
      </c>
      <c r="H70" s="48" t="str">
        <f t="shared" si="35"/>
        <v/>
      </c>
      <c r="I70" s="47">
        <f t="shared" si="40"/>
        <v>0</v>
      </c>
      <c r="J70" s="47" t="str">
        <f t="shared" si="41"/>
        <v/>
      </c>
      <c r="K70" s="47">
        <f t="shared" si="36"/>
        <v>0</v>
      </c>
      <c r="L70" s="47" t="str">
        <f t="shared" si="37"/>
        <v/>
      </c>
      <c r="M70" s="47">
        <f t="shared" si="38"/>
        <v>0</v>
      </c>
      <c r="N70" s="47">
        <f t="shared" si="39"/>
        <v>0</v>
      </c>
    </row>
    <row r="71" spans="3:14" hidden="1" x14ac:dyDescent="0.25">
      <c r="C71" s="22"/>
      <c r="D71" s="22"/>
      <c r="E71" s="47" t="str">
        <f t="shared" si="34"/>
        <v/>
      </c>
      <c r="F71" s="47">
        <f t="shared" si="35"/>
        <v>0</v>
      </c>
      <c r="G71" s="48" t="str">
        <f t="shared" si="35"/>
        <v/>
      </c>
      <c r="H71" s="48" t="str">
        <f t="shared" si="35"/>
        <v/>
      </c>
      <c r="I71" s="47">
        <f t="shared" si="40"/>
        <v>0</v>
      </c>
      <c r="J71" s="47" t="str">
        <f t="shared" si="41"/>
        <v/>
      </c>
      <c r="K71" s="47">
        <f t="shared" si="36"/>
        <v>0</v>
      </c>
      <c r="L71" s="47" t="str">
        <f t="shared" si="37"/>
        <v/>
      </c>
      <c r="M71" s="47">
        <f t="shared" si="38"/>
        <v>0</v>
      </c>
      <c r="N71" s="47">
        <f t="shared" si="39"/>
        <v>0</v>
      </c>
    </row>
    <row r="72" spans="3:14" hidden="1" x14ac:dyDescent="0.25">
      <c r="C72" s="22"/>
      <c r="D72" s="22"/>
      <c r="E72" s="47">
        <f t="shared" si="34"/>
        <v>3</v>
      </c>
      <c r="F72" s="47">
        <f t="shared" si="35"/>
        <v>92</v>
      </c>
      <c r="G72" s="48" t="str">
        <f t="shared" si="35"/>
        <v>Zac DAVIES</v>
      </c>
      <c r="H72" s="48" t="str">
        <f t="shared" si="35"/>
        <v>Bracknell</v>
      </c>
      <c r="I72" s="47">
        <f t="shared" si="40"/>
        <v>31.02</v>
      </c>
      <c r="J72" s="47">
        <f t="shared" si="41"/>
        <v>3</v>
      </c>
      <c r="K72" s="47">
        <f t="shared" si="36"/>
        <v>31.02</v>
      </c>
      <c r="L72" s="47">
        <f t="shared" si="37"/>
        <v>3</v>
      </c>
      <c r="M72" s="47">
        <f t="shared" si="38"/>
        <v>92</v>
      </c>
      <c r="N72" s="47">
        <f t="shared" si="39"/>
        <v>31.02</v>
      </c>
    </row>
    <row r="73" spans="3:14" hidden="1" x14ac:dyDescent="0.25">
      <c r="C73" s="22"/>
      <c r="D73" s="22"/>
      <c r="E73" s="47" t="str">
        <f t="shared" si="34"/>
        <v/>
      </c>
      <c r="F73" s="47">
        <f t="shared" si="35"/>
        <v>0</v>
      </c>
      <c r="G73" s="48" t="str">
        <f t="shared" si="35"/>
        <v/>
      </c>
      <c r="H73" s="48" t="str">
        <f t="shared" si="35"/>
        <v/>
      </c>
      <c r="I73" s="47">
        <f t="shared" si="40"/>
        <v>0</v>
      </c>
      <c r="J73" s="47" t="str">
        <f t="shared" si="41"/>
        <v/>
      </c>
      <c r="K73" s="47">
        <f t="shared" si="36"/>
        <v>0</v>
      </c>
      <c r="L73" s="47" t="str">
        <f t="shared" si="37"/>
        <v/>
      </c>
      <c r="M73" s="47">
        <f t="shared" si="38"/>
        <v>0</v>
      </c>
      <c r="N73" s="47">
        <f t="shared" si="39"/>
        <v>0</v>
      </c>
    </row>
    <row r="74" spans="3:14" hidden="1" x14ac:dyDescent="0.25">
      <c r="C74" s="22"/>
      <c r="D74" s="22"/>
      <c r="E74" s="47" t="str">
        <f t="shared" si="34"/>
        <v/>
      </c>
      <c r="F74" s="47">
        <f t="shared" si="35"/>
        <v>0</v>
      </c>
      <c r="G74" s="48" t="str">
        <f t="shared" si="35"/>
        <v/>
      </c>
      <c r="H74" s="48" t="str">
        <f t="shared" si="35"/>
        <v/>
      </c>
      <c r="I74" s="47">
        <f t="shared" si="40"/>
        <v>0</v>
      </c>
      <c r="J74" s="47" t="str">
        <f t="shared" si="41"/>
        <v/>
      </c>
      <c r="K74" s="47">
        <f t="shared" si="36"/>
        <v>0</v>
      </c>
      <c r="L74" s="47" t="str">
        <f t="shared" si="37"/>
        <v/>
      </c>
      <c r="M74" s="47">
        <f t="shared" si="38"/>
        <v>0</v>
      </c>
      <c r="N74" s="47">
        <f t="shared" si="39"/>
        <v>0</v>
      </c>
    </row>
    <row r="75" spans="3:14" hidden="1" x14ac:dyDescent="0.25">
      <c r="C75" s="22"/>
      <c r="D75" s="22"/>
      <c r="E75" s="47" t="str">
        <f t="shared" si="34"/>
        <v/>
      </c>
      <c r="F75" s="47">
        <f t="shared" si="35"/>
        <v>0</v>
      </c>
      <c r="G75" s="48" t="str">
        <f t="shared" si="35"/>
        <v/>
      </c>
      <c r="H75" s="48" t="str">
        <f t="shared" si="35"/>
        <v/>
      </c>
      <c r="I75" s="47">
        <f t="shared" si="40"/>
        <v>0</v>
      </c>
      <c r="J75" s="47" t="str">
        <f t="shared" si="41"/>
        <v/>
      </c>
      <c r="K75" s="47">
        <f t="shared" si="36"/>
        <v>0</v>
      </c>
      <c r="L75" s="47" t="str">
        <f t="shared" si="37"/>
        <v/>
      </c>
      <c r="M75" s="47">
        <f t="shared" si="38"/>
        <v>0</v>
      </c>
      <c r="N75" s="47">
        <f t="shared" si="39"/>
        <v>0</v>
      </c>
    </row>
    <row r="76" spans="3:14" hidden="1" x14ac:dyDescent="0.25">
      <c r="C76" s="22"/>
      <c r="D76" s="22"/>
      <c r="E76" s="47" t="str">
        <f t="shared" si="34"/>
        <v/>
      </c>
      <c r="F76" s="47">
        <f t="shared" si="35"/>
        <v>0</v>
      </c>
      <c r="G76" s="48" t="str">
        <f t="shared" si="35"/>
        <v/>
      </c>
      <c r="H76" s="48" t="str">
        <f t="shared" si="35"/>
        <v/>
      </c>
      <c r="I76" s="47">
        <f t="shared" si="40"/>
        <v>0</v>
      </c>
      <c r="J76" s="47" t="str">
        <f t="shared" si="41"/>
        <v/>
      </c>
      <c r="K76" s="47">
        <f t="shared" si="36"/>
        <v>0</v>
      </c>
      <c r="L76" s="47" t="str">
        <f t="shared" si="37"/>
        <v/>
      </c>
      <c r="M76" s="47">
        <f t="shared" si="38"/>
        <v>0</v>
      </c>
      <c r="N76" s="47">
        <f t="shared" si="39"/>
        <v>0</v>
      </c>
    </row>
    <row r="77" spans="3:14" hidden="1" x14ac:dyDescent="0.25">
      <c r="C77" s="22"/>
      <c r="D77" s="22"/>
      <c r="E77" s="47" t="str">
        <f t="shared" si="34"/>
        <v/>
      </c>
      <c r="F77" s="47">
        <f t="shared" si="35"/>
        <v>0</v>
      </c>
      <c r="G77" s="48" t="str">
        <f t="shared" si="35"/>
        <v/>
      </c>
      <c r="H77" s="48" t="str">
        <f t="shared" si="35"/>
        <v/>
      </c>
      <c r="I77" s="47">
        <f t="shared" si="40"/>
        <v>0</v>
      </c>
      <c r="J77" s="47" t="str">
        <f t="shared" si="41"/>
        <v/>
      </c>
      <c r="K77" s="47">
        <f t="shared" si="36"/>
        <v>0</v>
      </c>
      <c r="L77" s="47" t="str">
        <f t="shared" si="37"/>
        <v/>
      </c>
      <c r="M77" s="47">
        <f t="shared" si="38"/>
        <v>0</v>
      </c>
      <c r="N77" s="47">
        <f t="shared" si="39"/>
        <v>0</v>
      </c>
    </row>
    <row r="78" spans="3:14" hidden="1" x14ac:dyDescent="0.25">
      <c r="C78" s="22"/>
      <c r="D78" s="22"/>
      <c r="E78" s="47" t="str">
        <f t="shared" si="34"/>
        <v/>
      </c>
      <c r="F78" s="47">
        <f t="shared" si="35"/>
        <v>0</v>
      </c>
      <c r="G78" s="48" t="str">
        <f t="shared" si="35"/>
        <v/>
      </c>
      <c r="H78" s="48" t="str">
        <f t="shared" si="35"/>
        <v/>
      </c>
      <c r="I78" s="47">
        <f t="shared" si="40"/>
        <v>0</v>
      </c>
      <c r="J78" s="47" t="str">
        <f t="shared" si="41"/>
        <v/>
      </c>
      <c r="K78" s="47">
        <f t="shared" si="36"/>
        <v>0</v>
      </c>
      <c r="L78" s="47" t="str">
        <f t="shared" si="37"/>
        <v/>
      </c>
      <c r="M78" s="47">
        <f t="shared" si="38"/>
        <v>0</v>
      </c>
      <c r="N78" s="47">
        <f t="shared" si="39"/>
        <v>0</v>
      </c>
    </row>
    <row r="79" spans="3:14" hidden="1" x14ac:dyDescent="0.25">
      <c r="C79" s="22"/>
      <c r="D79" s="22"/>
      <c r="E79" s="47" t="str">
        <f t="shared" si="34"/>
        <v/>
      </c>
      <c r="F79" s="47">
        <f t="shared" si="35"/>
        <v>0</v>
      </c>
      <c r="G79" s="48" t="str">
        <f t="shared" si="35"/>
        <v/>
      </c>
      <c r="H79" s="48" t="str">
        <f t="shared" si="35"/>
        <v/>
      </c>
      <c r="I79" s="47">
        <f t="shared" si="40"/>
        <v>0</v>
      </c>
      <c r="J79" s="47" t="str">
        <f t="shared" si="41"/>
        <v/>
      </c>
      <c r="K79" s="47">
        <f t="shared" si="36"/>
        <v>0</v>
      </c>
      <c r="L79" s="47" t="str">
        <f t="shared" si="37"/>
        <v/>
      </c>
      <c r="M79" s="47">
        <f t="shared" si="38"/>
        <v>0</v>
      </c>
      <c r="N79" s="47">
        <f t="shared" si="39"/>
        <v>0</v>
      </c>
    </row>
    <row r="80" spans="3:14" hidden="1" x14ac:dyDescent="0.25">
      <c r="C80" s="22"/>
      <c r="D80" s="22"/>
      <c r="E80" s="47" t="str">
        <f t="shared" si="34"/>
        <v/>
      </c>
      <c r="F80" s="47">
        <f t="shared" si="35"/>
        <v>0</v>
      </c>
      <c r="G80" s="48" t="str">
        <f t="shared" si="35"/>
        <v/>
      </c>
      <c r="H80" s="48" t="str">
        <f t="shared" si="35"/>
        <v/>
      </c>
      <c r="I80" s="47">
        <f t="shared" si="40"/>
        <v>0</v>
      </c>
      <c r="J80" s="47" t="str">
        <f t="shared" si="41"/>
        <v/>
      </c>
      <c r="K80" s="47">
        <f t="shared" si="36"/>
        <v>0</v>
      </c>
      <c r="L80" s="47" t="str">
        <f t="shared" si="37"/>
        <v/>
      </c>
      <c r="M80" s="47">
        <f t="shared" si="38"/>
        <v>0</v>
      </c>
      <c r="N80" s="47">
        <f t="shared" si="39"/>
        <v>0</v>
      </c>
    </row>
    <row r="81" spans="5:29" s="22" customFormat="1" hidden="1" x14ac:dyDescent="0.25">
      <c r="E81" s="47" t="str">
        <f t="shared" si="34"/>
        <v/>
      </c>
      <c r="F81" s="47">
        <f t="shared" si="35"/>
        <v>0</v>
      </c>
      <c r="G81" s="48" t="str">
        <f t="shared" si="35"/>
        <v/>
      </c>
      <c r="H81" s="48" t="str">
        <f t="shared" si="35"/>
        <v/>
      </c>
      <c r="I81" s="47">
        <f t="shared" si="40"/>
        <v>0</v>
      </c>
      <c r="J81" s="47" t="str">
        <f t="shared" si="41"/>
        <v/>
      </c>
      <c r="K81" s="47">
        <f t="shared" si="36"/>
        <v>0</v>
      </c>
      <c r="L81" s="47" t="str">
        <f t="shared" si="37"/>
        <v/>
      </c>
      <c r="M81" s="47">
        <f t="shared" si="38"/>
        <v>0</v>
      </c>
      <c r="N81" s="47">
        <f t="shared" si="39"/>
        <v>0</v>
      </c>
      <c r="AA81" s="30"/>
      <c r="AB81" s="30"/>
      <c r="AC81" s="70"/>
    </row>
    <row r="82" spans="5:29" s="22" customFormat="1" hidden="1" x14ac:dyDescent="0.25">
      <c r="E82" s="47" t="str">
        <f t="shared" si="34"/>
        <v/>
      </c>
      <c r="F82" s="47">
        <f t="shared" si="35"/>
        <v>0</v>
      </c>
      <c r="G82" s="48" t="str">
        <f t="shared" si="35"/>
        <v/>
      </c>
      <c r="H82" s="48" t="str">
        <f t="shared" si="35"/>
        <v/>
      </c>
      <c r="I82" s="47">
        <f t="shared" si="40"/>
        <v>0</v>
      </c>
      <c r="J82" s="47" t="str">
        <f t="shared" si="41"/>
        <v/>
      </c>
      <c r="K82" s="47">
        <f t="shared" si="36"/>
        <v>0</v>
      </c>
      <c r="L82" s="47" t="str">
        <f t="shared" si="37"/>
        <v/>
      </c>
      <c r="M82" s="47">
        <f t="shared" si="38"/>
        <v>0</v>
      </c>
      <c r="N82" s="47">
        <f t="shared" si="39"/>
        <v>0</v>
      </c>
      <c r="AA82" s="30"/>
      <c r="AB82" s="30"/>
      <c r="AC82" s="70"/>
    </row>
    <row r="83" spans="5:29" s="22" customFormat="1" hidden="1" x14ac:dyDescent="0.25">
      <c r="E83" s="47" t="str">
        <f t="shared" si="34"/>
        <v/>
      </c>
      <c r="F83" s="47">
        <f t="shared" si="35"/>
        <v>0</v>
      </c>
      <c r="G83" s="48" t="str">
        <f t="shared" si="35"/>
        <v/>
      </c>
      <c r="H83" s="48" t="str">
        <f t="shared" si="35"/>
        <v/>
      </c>
      <c r="I83" s="47">
        <f t="shared" si="40"/>
        <v>0</v>
      </c>
      <c r="J83" s="47" t="str">
        <f t="shared" si="41"/>
        <v/>
      </c>
      <c r="K83" s="47">
        <f t="shared" si="36"/>
        <v>0</v>
      </c>
      <c r="L83" s="47" t="str">
        <f t="shared" si="37"/>
        <v/>
      </c>
      <c r="M83" s="47">
        <f t="shared" si="38"/>
        <v>0</v>
      </c>
      <c r="N83" s="47">
        <f t="shared" si="39"/>
        <v>0</v>
      </c>
      <c r="AA83" s="30"/>
      <c r="AB83" s="30"/>
      <c r="AC83" s="70"/>
    </row>
    <row r="84" spans="5:29" s="22" customFormat="1" hidden="1" x14ac:dyDescent="0.25">
      <c r="E84" s="50" t="str">
        <f t="shared" si="34"/>
        <v/>
      </c>
      <c r="F84" s="50">
        <f t="shared" ref="F84:H99" si="42">F38</f>
        <v>0</v>
      </c>
      <c r="G84" s="49" t="str">
        <f t="shared" si="42"/>
        <v/>
      </c>
      <c r="H84" s="49" t="str">
        <f t="shared" si="42"/>
        <v/>
      </c>
      <c r="I84" s="50">
        <f>O38</f>
        <v>0</v>
      </c>
      <c r="J84" s="50" t="str">
        <f t="shared" si="41"/>
        <v/>
      </c>
      <c r="K84" s="50">
        <f>X38</f>
        <v>0</v>
      </c>
      <c r="L84" s="50" t="str">
        <f t="shared" si="37"/>
        <v/>
      </c>
      <c r="M84" s="50">
        <f t="shared" si="38"/>
        <v>0</v>
      </c>
      <c r="N84" s="50">
        <f t="shared" si="39"/>
        <v>0</v>
      </c>
      <c r="AA84" s="30"/>
      <c r="AB84" s="30"/>
      <c r="AC84" s="70"/>
    </row>
    <row r="85" spans="5:29" s="22" customFormat="1" hidden="1" x14ac:dyDescent="0.25">
      <c r="E85" s="50" t="str">
        <f t="shared" si="34"/>
        <v/>
      </c>
      <c r="F85" s="50">
        <f t="shared" si="42"/>
        <v>0</v>
      </c>
      <c r="G85" s="49" t="str">
        <f t="shared" si="42"/>
        <v/>
      </c>
      <c r="H85" s="49" t="str">
        <f t="shared" si="42"/>
        <v/>
      </c>
      <c r="I85" s="50">
        <f t="shared" ref="I85:I99" si="43">O39</f>
        <v>0</v>
      </c>
      <c r="J85" s="50" t="str">
        <f t="shared" si="41"/>
        <v/>
      </c>
      <c r="K85" s="50">
        <f t="shared" ref="K85:K99" si="44">X39</f>
        <v>0</v>
      </c>
      <c r="L85" s="50" t="str">
        <f t="shared" si="37"/>
        <v/>
      </c>
      <c r="M85" s="50">
        <f t="shared" si="38"/>
        <v>0</v>
      </c>
      <c r="N85" s="50">
        <f t="shared" si="39"/>
        <v>0</v>
      </c>
      <c r="AA85" s="30"/>
      <c r="AB85" s="30"/>
      <c r="AC85" s="70"/>
    </row>
    <row r="86" spans="5:29" s="22" customFormat="1" hidden="1" x14ac:dyDescent="0.25">
      <c r="E86" s="50" t="str">
        <f t="shared" si="34"/>
        <v/>
      </c>
      <c r="F86" s="50">
        <f t="shared" si="42"/>
        <v>0</v>
      </c>
      <c r="G86" s="49" t="str">
        <f t="shared" si="42"/>
        <v/>
      </c>
      <c r="H86" s="49" t="str">
        <f t="shared" si="42"/>
        <v/>
      </c>
      <c r="I86" s="50">
        <f t="shared" si="43"/>
        <v>0</v>
      </c>
      <c r="J86" s="50" t="str">
        <f t="shared" si="41"/>
        <v/>
      </c>
      <c r="K86" s="50">
        <f t="shared" si="44"/>
        <v>0</v>
      </c>
      <c r="L86" s="50" t="str">
        <f t="shared" si="37"/>
        <v/>
      </c>
      <c r="M86" s="50">
        <f t="shared" si="38"/>
        <v>0</v>
      </c>
      <c r="N86" s="50">
        <f t="shared" si="39"/>
        <v>0</v>
      </c>
      <c r="AA86" s="30"/>
      <c r="AB86" s="30"/>
      <c r="AC86" s="70"/>
    </row>
    <row r="87" spans="5:29" s="22" customFormat="1" hidden="1" x14ac:dyDescent="0.25">
      <c r="E87" s="50" t="str">
        <f t="shared" si="34"/>
        <v/>
      </c>
      <c r="F87" s="50">
        <f t="shared" si="42"/>
        <v>0</v>
      </c>
      <c r="G87" s="49" t="str">
        <f t="shared" si="42"/>
        <v/>
      </c>
      <c r="H87" s="49" t="str">
        <f t="shared" si="42"/>
        <v/>
      </c>
      <c r="I87" s="50">
        <f t="shared" si="43"/>
        <v>0</v>
      </c>
      <c r="J87" s="50" t="str">
        <f t="shared" si="41"/>
        <v/>
      </c>
      <c r="K87" s="50">
        <f t="shared" si="44"/>
        <v>0</v>
      </c>
      <c r="L87" s="50" t="str">
        <f t="shared" si="37"/>
        <v/>
      </c>
      <c r="M87" s="50">
        <f t="shared" si="38"/>
        <v>0</v>
      </c>
      <c r="N87" s="50">
        <f t="shared" si="39"/>
        <v>0</v>
      </c>
      <c r="AA87" s="30"/>
      <c r="AB87" s="30"/>
      <c r="AC87" s="70"/>
    </row>
    <row r="88" spans="5:29" s="22" customFormat="1" hidden="1" x14ac:dyDescent="0.25">
      <c r="E88" s="50" t="str">
        <f t="shared" si="34"/>
        <v/>
      </c>
      <c r="F88" s="50">
        <f t="shared" si="42"/>
        <v>0</v>
      </c>
      <c r="G88" s="49" t="str">
        <f t="shared" si="42"/>
        <v/>
      </c>
      <c r="H88" s="49" t="str">
        <f t="shared" si="42"/>
        <v/>
      </c>
      <c r="I88" s="50">
        <f t="shared" si="43"/>
        <v>0</v>
      </c>
      <c r="J88" s="50" t="str">
        <f t="shared" si="41"/>
        <v/>
      </c>
      <c r="K88" s="50">
        <f t="shared" si="44"/>
        <v>0</v>
      </c>
      <c r="L88" s="50" t="str">
        <f t="shared" si="37"/>
        <v/>
      </c>
      <c r="M88" s="50">
        <f t="shared" si="38"/>
        <v>0</v>
      </c>
      <c r="N88" s="50">
        <f t="shared" si="39"/>
        <v>0</v>
      </c>
      <c r="AA88" s="30"/>
      <c r="AB88" s="30"/>
      <c r="AC88" s="70"/>
    </row>
    <row r="89" spans="5:29" s="22" customFormat="1" hidden="1" x14ac:dyDescent="0.25">
      <c r="E89" s="50" t="str">
        <f t="shared" si="34"/>
        <v/>
      </c>
      <c r="F89" s="50">
        <f t="shared" si="42"/>
        <v>0</v>
      </c>
      <c r="G89" s="49" t="str">
        <f t="shared" si="42"/>
        <v/>
      </c>
      <c r="H89" s="49" t="str">
        <f t="shared" si="42"/>
        <v/>
      </c>
      <c r="I89" s="50">
        <f t="shared" si="43"/>
        <v>0</v>
      </c>
      <c r="J89" s="50" t="str">
        <f t="shared" si="41"/>
        <v/>
      </c>
      <c r="K89" s="50">
        <f t="shared" si="44"/>
        <v>0</v>
      </c>
      <c r="L89" s="50" t="str">
        <f t="shared" si="37"/>
        <v/>
      </c>
      <c r="M89" s="50">
        <f t="shared" si="38"/>
        <v>0</v>
      </c>
      <c r="N89" s="50">
        <f t="shared" si="39"/>
        <v>0</v>
      </c>
      <c r="AA89" s="30"/>
      <c r="AB89" s="30"/>
      <c r="AC89" s="70"/>
    </row>
    <row r="90" spans="5:29" s="22" customFormat="1" hidden="1" x14ac:dyDescent="0.25">
      <c r="E90" s="50" t="str">
        <f t="shared" si="34"/>
        <v/>
      </c>
      <c r="F90" s="50">
        <f t="shared" si="42"/>
        <v>0</v>
      </c>
      <c r="G90" s="49" t="str">
        <f t="shared" si="42"/>
        <v/>
      </c>
      <c r="H90" s="49" t="str">
        <f t="shared" si="42"/>
        <v/>
      </c>
      <c r="I90" s="50">
        <f t="shared" si="43"/>
        <v>0</v>
      </c>
      <c r="J90" s="50" t="str">
        <f t="shared" si="41"/>
        <v/>
      </c>
      <c r="K90" s="50">
        <f t="shared" si="44"/>
        <v>0</v>
      </c>
      <c r="L90" s="50" t="str">
        <f t="shared" si="37"/>
        <v/>
      </c>
      <c r="M90" s="50">
        <f t="shared" si="38"/>
        <v>0</v>
      </c>
      <c r="N90" s="50">
        <f t="shared" si="39"/>
        <v>0</v>
      </c>
      <c r="AA90" s="30"/>
      <c r="AB90" s="30"/>
      <c r="AC90" s="70"/>
    </row>
    <row r="91" spans="5:29" s="22" customFormat="1" hidden="1" x14ac:dyDescent="0.25">
      <c r="E91" s="50" t="str">
        <f t="shared" si="34"/>
        <v/>
      </c>
      <c r="F91" s="50" t="str">
        <f t="shared" si="42"/>
        <v/>
      </c>
      <c r="G91" s="49" t="str">
        <f t="shared" si="42"/>
        <v/>
      </c>
      <c r="H91" s="49" t="str">
        <f t="shared" si="42"/>
        <v/>
      </c>
      <c r="I91" s="50">
        <f t="shared" si="43"/>
        <v>0</v>
      </c>
      <c r="J91" s="50" t="str">
        <f t="shared" si="41"/>
        <v/>
      </c>
      <c r="K91" s="50">
        <f t="shared" si="44"/>
        <v>0</v>
      </c>
      <c r="L91" s="50" t="str">
        <f t="shared" si="37"/>
        <v/>
      </c>
      <c r="M91" s="50" t="str">
        <f t="shared" si="38"/>
        <v/>
      </c>
      <c r="N91" s="50">
        <f t="shared" si="39"/>
        <v>0</v>
      </c>
      <c r="AA91" s="30"/>
      <c r="AB91" s="30"/>
      <c r="AC91" s="70"/>
    </row>
    <row r="92" spans="5:29" s="22" customFormat="1" hidden="1" x14ac:dyDescent="0.25">
      <c r="E92" s="50" t="str">
        <f t="shared" si="34"/>
        <v/>
      </c>
      <c r="F92" s="50" t="str">
        <f t="shared" si="42"/>
        <v/>
      </c>
      <c r="G92" s="49" t="str">
        <f t="shared" si="42"/>
        <v/>
      </c>
      <c r="H92" s="49" t="str">
        <f t="shared" si="42"/>
        <v/>
      </c>
      <c r="I92" s="50">
        <f t="shared" si="43"/>
        <v>0</v>
      </c>
      <c r="J92" s="50" t="str">
        <f t="shared" si="41"/>
        <v/>
      </c>
      <c r="K92" s="50">
        <f t="shared" si="44"/>
        <v>0</v>
      </c>
      <c r="L92" s="50" t="str">
        <f t="shared" si="37"/>
        <v/>
      </c>
      <c r="M92" s="50" t="str">
        <f t="shared" si="38"/>
        <v/>
      </c>
      <c r="N92" s="50">
        <f t="shared" si="39"/>
        <v>0</v>
      </c>
      <c r="AA92" s="30"/>
      <c r="AB92" s="30"/>
      <c r="AC92" s="70"/>
    </row>
    <row r="93" spans="5:29" s="22" customFormat="1" hidden="1" x14ac:dyDescent="0.25">
      <c r="E93" s="50" t="str">
        <f t="shared" si="34"/>
        <v/>
      </c>
      <c r="F93" s="50" t="str">
        <f t="shared" si="42"/>
        <v/>
      </c>
      <c r="G93" s="49" t="str">
        <f t="shared" si="42"/>
        <v/>
      </c>
      <c r="H93" s="49" t="str">
        <f t="shared" si="42"/>
        <v/>
      </c>
      <c r="I93" s="50">
        <f t="shared" si="43"/>
        <v>0</v>
      </c>
      <c r="J93" s="50" t="str">
        <f t="shared" si="41"/>
        <v/>
      </c>
      <c r="K93" s="50">
        <f t="shared" si="44"/>
        <v>0</v>
      </c>
      <c r="L93" s="50" t="str">
        <f t="shared" si="37"/>
        <v/>
      </c>
      <c r="M93" s="50" t="str">
        <f t="shared" si="38"/>
        <v/>
      </c>
      <c r="N93" s="50">
        <f t="shared" si="39"/>
        <v>0</v>
      </c>
      <c r="AA93" s="30"/>
      <c r="AB93" s="30"/>
      <c r="AC93" s="70"/>
    </row>
    <row r="94" spans="5:29" s="22" customFormat="1" hidden="1" x14ac:dyDescent="0.25">
      <c r="E94" s="50" t="str">
        <f t="shared" si="34"/>
        <v/>
      </c>
      <c r="F94" s="50" t="str">
        <f t="shared" si="42"/>
        <v/>
      </c>
      <c r="G94" s="49" t="str">
        <f t="shared" si="42"/>
        <v/>
      </c>
      <c r="H94" s="49" t="str">
        <f t="shared" si="42"/>
        <v/>
      </c>
      <c r="I94" s="50">
        <f t="shared" si="43"/>
        <v>0</v>
      </c>
      <c r="J94" s="50" t="str">
        <f t="shared" si="41"/>
        <v/>
      </c>
      <c r="K94" s="50">
        <f t="shared" si="44"/>
        <v>0</v>
      </c>
      <c r="L94" s="50" t="str">
        <f t="shared" si="37"/>
        <v/>
      </c>
      <c r="M94" s="50" t="str">
        <f t="shared" si="38"/>
        <v/>
      </c>
      <c r="N94" s="50">
        <f t="shared" si="39"/>
        <v>0</v>
      </c>
      <c r="AA94" s="30"/>
      <c r="AB94" s="30"/>
      <c r="AC94" s="70"/>
    </row>
    <row r="95" spans="5:29" s="22" customFormat="1" hidden="1" x14ac:dyDescent="0.25">
      <c r="E95" s="50" t="str">
        <f t="shared" si="34"/>
        <v/>
      </c>
      <c r="F95" s="50" t="str">
        <f t="shared" si="42"/>
        <v/>
      </c>
      <c r="G95" s="49" t="str">
        <f t="shared" si="42"/>
        <v/>
      </c>
      <c r="H95" s="49" t="str">
        <f t="shared" si="42"/>
        <v/>
      </c>
      <c r="I95" s="50">
        <f t="shared" si="43"/>
        <v>0</v>
      </c>
      <c r="J95" s="50" t="str">
        <f t="shared" si="41"/>
        <v/>
      </c>
      <c r="K95" s="50">
        <f t="shared" si="44"/>
        <v>0</v>
      </c>
      <c r="L95" s="50" t="str">
        <f t="shared" si="37"/>
        <v/>
      </c>
      <c r="M95" s="50" t="str">
        <f t="shared" si="38"/>
        <v/>
      </c>
      <c r="N95" s="50">
        <f t="shared" si="39"/>
        <v>0</v>
      </c>
      <c r="AA95" s="30"/>
      <c r="AB95" s="30"/>
      <c r="AC95" s="70"/>
    </row>
    <row r="96" spans="5:29" s="22" customFormat="1" hidden="1" x14ac:dyDescent="0.25">
      <c r="E96" s="50" t="str">
        <f t="shared" si="34"/>
        <v/>
      </c>
      <c r="F96" s="50" t="str">
        <f t="shared" si="42"/>
        <v/>
      </c>
      <c r="G96" s="49" t="str">
        <f t="shared" si="42"/>
        <v/>
      </c>
      <c r="H96" s="49" t="str">
        <f t="shared" si="42"/>
        <v/>
      </c>
      <c r="I96" s="50">
        <f t="shared" si="43"/>
        <v>0</v>
      </c>
      <c r="J96" s="50" t="str">
        <f t="shared" si="41"/>
        <v/>
      </c>
      <c r="K96" s="50">
        <f t="shared" si="44"/>
        <v>0</v>
      </c>
      <c r="L96" s="50" t="str">
        <f t="shared" si="37"/>
        <v/>
      </c>
      <c r="M96" s="50" t="str">
        <f t="shared" si="38"/>
        <v/>
      </c>
      <c r="N96" s="50">
        <f t="shared" si="39"/>
        <v>0</v>
      </c>
      <c r="AA96" s="30"/>
      <c r="AB96" s="30"/>
      <c r="AC96" s="70"/>
    </row>
    <row r="97" spans="5:29" s="22" customFormat="1" hidden="1" x14ac:dyDescent="0.25">
      <c r="E97" s="50" t="str">
        <f t="shared" si="34"/>
        <v/>
      </c>
      <c r="F97" s="50" t="str">
        <f t="shared" si="42"/>
        <v/>
      </c>
      <c r="G97" s="49" t="str">
        <f t="shared" si="42"/>
        <v/>
      </c>
      <c r="H97" s="49" t="str">
        <f t="shared" si="42"/>
        <v/>
      </c>
      <c r="I97" s="50">
        <f t="shared" si="43"/>
        <v>0</v>
      </c>
      <c r="J97" s="50" t="str">
        <f t="shared" si="41"/>
        <v/>
      </c>
      <c r="K97" s="50">
        <f t="shared" si="44"/>
        <v>0</v>
      </c>
      <c r="L97" s="50" t="str">
        <f t="shared" si="37"/>
        <v/>
      </c>
      <c r="M97" s="50" t="str">
        <f t="shared" si="38"/>
        <v/>
      </c>
      <c r="N97" s="50">
        <f t="shared" si="39"/>
        <v>0</v>
      </c>
      <c r="AA97" s="30"/>
      <c r="AB97" s="30"/>
      <c r="AC97" s="70"/>
    </row>
    <row r="98" spans="5:29" s="22" customFormat="1" hidden="1" x14ac:dyDescent="0.25">
      <c r="E98" s="50" t="str">
        <f t="shared" si="34"/>
        <v/>
      </c>
      <c r="F98" s="50" t="str">
        <f t="shared" si="42"/>
        <v/>
      </c>
      <c r="G98" s="49" t="str">
        <f t="shared" si="42"/>
        <v/>
      </c>
      <c r="H98" s="49" t="str">
        <f t="shared" si="42"/>
        <v/>
      </c>
      <c r="I98" s="50">
        <f t="shared" si="43"/>
        <v>0</v>
      </c>
      <c r="J98" s="50" t="str">
        <f t="shared" si="41"/>
        <v/>
      </c>
      <c r="K98" s="50">
        <f t="shared" si="44"/>
        <v>0</v>
      </c>
      <c r="L98" s="50" t="str">
        <f t="shared" si="37"/>
        <v/>
      </c>
      <c r="M98" s="50" t="str">
        <f t="shared" si="38"/>
        <v/>
      </c>
      <c r="N98" s="50">
        <f t="shared" si="39"/>
        <v>0</v>
      </c>
      <c r="AA98" s="30"/>
      <c r="AB98" s="30"/>
      <c r="AC98" s="70"/>
    </row>
    <row r="99" spans="5:29" s="22" customFormat="1" hidden="1" x14ac:dyDescent="0.25">
      <c r="E99" s="50" t="str">
        <f t="shared" si="34"/>
        <v/>
      </c>
      <c r="F99" s="50" t="str">
        <f t="shared" si="42"/>
        <v/>
      </c>
      <c r="G99" s="49" t="str">
        <f t="shared" si="42"/>
        <v/>
      </c>
      <c r="H99" s="49" t="str">
        <f t="shared" si="42"/>
        <v/>
      </c>
      <c r="I99" s="50">
        <f t="shared" si="43"/>
        <v>0</v>
      </c>
      <c r="J99" s="50" t="str">
        <f t="shared" si="41"/>
        <v/>
      </c>
      <c r="K99" s="50">
        <f t="shared" si="44"/>
        <v>0</v>
      </c>
      <c r="L99" s="50" t="str">
        <f t="shared" si="37"/>
        <v/>
      </c>
      <c r="M99" s="50" t="str">
        <f t="shared" si="38"/>
        <v/>
      </c>
      <c r="N99" s="50">
        <f t="shared" si="39"/>
        <v>0</v>
      </c>
      <c r="AA99" s="30"/>
      <c r="AB99" s="30"/>
      <c r="AC99" s="70"/>
    </row>
  </sheetData>
  <sheetProtection formatCells="0" formatColumns="0" formatRows="0"/>
  <mergeCells count="407">
    <mergeCell ref="E3:F3"/>
    <mergeCell ref="G3:H3"/>
    <mergeCell ref="I3:K3"/>
    <mergeCell ref="L3:M3"/>
    <mergeCell ref="N3:P3"/>
    <mergeCell ref="Q3:AC3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AC4:AC5"/>
    <mergeCell ref="I5:J5"/>
    <mergeCell ref="K5:L5"/>
    <mergeCell ref="M5:N5"/>
    <mergeCell ref="O5:P5"/>
    <mergeCell ref="R5:S5"/>
    <mergeCell ref="T5:U5"/>
    <mergeCell ref="V5:W5"/>
    <mergeCell ref="X5:Y5"/>
    <mergeCell ref="T4:U4"/>
    <mergeCell ref="V4:W4"/>
    <mergeCell ref="X4:Y4"/>
    <mergeCell ref="Z4:Z5"/>
    <mergeCell ref="AA4:AA5"/>
    <mergeCell ref="AB4:AB5"/>
    <mergeCell ref="I4:J4"/>
    <mergeCell ref="K4:L4"/>
    <mergeCell ref="M4:N4"/>
    <mergeCell ref="O4:P4"/>
    <mergeCell ref="Q4:Q5"/>
    <mergeCell ref="R4:S4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8:F21">
    <cfRule type="duplicateValues" dxfId="6" priority="2"/>
  </conditionalFormatting>
  <conditionalFormatting sqref="F6:F7">
    <cfRule type="duplicateValues" dxfId="5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5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BF73-1B4F-45D3-820A-D67B88D4494D}">
  <sheetPr>
    <tabColor rgb="FF002060"/>
  </sheetPr>
  <dimension ref="A1:AS99"/>
  <sheetViews>
    <sheetView showZeros="0" view="pageBreakPreview" topLeftCell="E1" zoomScaleNormal="100" zoomScaleSheetLayoutView="100" workbookViewId="0">
      <pane ySplit="1" topLeftCell="A2" activePane="bottomLeft" state="frozenSplit"/>
      <selection activeCell="O85" sqref="O85"/>
      <selection pane="bottomLeft" activeCell="R11" sqref="R11:S11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993</v>
      </c>
      <c r="H3" s="428"/>
      <c r="I3" s="426" t="s">
        <v>20</v>
      </c>
      <c r="J3" s="429"/>
      <c r="K3" s="427"/>
      <c r="L3" s="460">
        <v>11</v>
      </c>
      <c r="M3" s="461"/>
      <c r="N3" s="426" t="s">
        <v>21</v>
      </c>
      <c r="O3" s="429"/>
      <c r="P3" s="427"/>
      <c r="Q3" s="65" t="s">
        <v>994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33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212"/>
      <c r="F5" s="234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289">
        <v>63</v>
      </c>
      <c r="G6" s="232" t="str">
        <f t="shared" ref="G6:G21" si="0">IFERROR(VLOOKUP($F6,shot,2,FALSE)&amp;" "&amp;UPPER(VLOOKUP($F6,shot,3,FALSE)),"")</f>
        <v>Dara ADEBAYO</v>
      </c>
      <c r="H6" s="232" t="str">
        <f t="shared" ref="H6:H21" si="1">IFERROR(VLOOKUP($F6,shot,5,FALSE),"")</f>
        <v>Harrow AC</v>
      </c>
      <c r="I6" s="458">
        <v>11.54</v>
      </c>
      <c r="J6" s="459"/>
      <c r="K6" s="458" t="s">
        <v>1005</v>
      </c>
      <c r="L6" s="459"/>
      <c r="M6" s="458" t="s">
        <v>1005</v>
      </c>
      <c r="N6" s="459"/>
      <c r="O6" s="460">
        <f>IF(AND(I6="X",K6="X",M6="X"),0,LARGE(I6:N6,1))</f>
        <v>11.54</v>
      </c>
      <c r="P6" s="461"/>
      <c r="Q6" s="33">
        <f>J68</f>
        <v>4</v>
      </c>
      <c r="R6" s="458">
        <v>11.64</v>
      </c>
      <c r="S6" s="459"/>
      <c r="T6" s="458">
        <v>11.55</v>
      </c>
      <c r="U6" s="459"/>
      <c r="V6" s="458" t="s">
        <v>1005</v>
      </c>
      <c r="W6" s="459"/>
      <c r="X6" s="460">
        <f>IF(AND(R6="X",T6="X",V6="X"),O6,IF(O6&gt;LARGE(R6:W6,1),O6,LARGE(R6:W6,1)))</f>
        <v>11.64</v>
      </c>
      <c r="Y6" s="461"/>
      <c r="Z6" s="33">
        <f>L68</f>
        <v>4</v>
      </c>
      <c r="AA6" s="212" t="str">
        <f t="shared" ref="AA6:AA21" si="2">IFERROR(VLOOKUP($F6,shot,4,FALSE),"")</f>
        <v>U20</v>
      </c>
      <c r="AB6" s="216">
        <f t="shared" ref="AB6:AB21" si="3">IFERROR(VLOOKUP($F6,shot,8,FALSE),"")</f>
        <v>0</v>
      </c>
      <c r="AC6" s="69" t="str">
        <f t="shared" ref="AC6:AC21" si="4">IFERROR(VLOOKUP($F6,shot,7,FALSE),"")</f>
        <v>12.65</v>
      </c>
      <c r="AD6" s="34"/>
    </row>
    <row r="7" spans="1:44" ht="15.95" customHeight="1" x14ac:dyDescent="0.25">
      <c r="A7" s="30"/>
      <c r="B7" s="30"/>
      <c r="C7" s="25"/>
      <c r="D7" s="25"/>
      <c r="E7" s="216">
        <v>2</v>
      </c>
      <c r="F7" s="289">
        <v>67</v>
      </c>
      <c r="G7" s="232" t="str">
        <f t="shared" si="0"/>
        <v>Hannah MOLYNEAUX</v>
      </c>
      <c r="H7" s="232" t="str">
        <f t="shared" si="1"/>
        <v>Sheffield &amp; Dearne</v>
      </c>
      <c r="I7" s="458" t="s">
        <v>1005</v>
      </c>
      <c r="J7" s="459"/>
      <c r="K7" s="458">
        <v>13.05</v>
      </c>
      <c r="L7" s="459"/>
      <c r="M7" s="458">
        <v>13.82</v>
      </c>
      <c r="N7" s="459"/>
      <c r="O7" s="460">
        <f t="shared" ref="O7:O21" si="5">IF(AND(I7="X",K7="X",M7="X"),0,LARGE(I7:N7,1))</f>
        <v>13.82</v>
      </c>
      <c r="P7" s="461"/>
      <c r="Q7" s="33">
        <f t="shared" ref="Q7:Q21" si="6">J69</f>
        <v>2</v>
      </c>
      <c r="R7" s="458">
        <v>13.68</v>
      </c>
      <c r="S7" s="459"/>
      <c r="T7" s="458">
        <v>13.66</v>
      </c>
      <c r="U7" s="459"/>
      <c r="V7" s="458">
        <v>13.11</v>
      </c>
      <c r="W7" s="459"/>
      <c r="X7" s="460">
        <f t="shared" ref="X7:X21" si="7">IF(AND(R7="X",T7="X",V7="X"),O7,IF(O7&gt;LARGE(R7:W7,1),O7,LARGE(R7:W7,1)))</f>
        <v>13.82</v>
      </c>
      <c r="Y7" s="461"/>
      <c r="Z7" s="33">
        <f t="shared" ref="Z7:Z21" si="8">L69</f>
        <v>3</v>
      </c>
      <c r="AA7" s="212" t="str">
        <f t="shared" si="2"/>
        <v>U20</v>
      </c>
      <c r="AB7" s="216">
        <f t="shared" si="3"/>
        <v>0</v>
      </c>
      <c r="AC7" s="144" t="str">
        <f t="shared" si="4"/>
        <v>13.94</v>
      </c>
      <c r="AD7" s="35"/>
    </row>
    <row r="8" spans="1:44" ht="15.95" customHeight="1" x14ac:dyDescent="0.25">
      <c r="A8" s="30"/>
      <c r="B8" s="30"/>
      <c r="C8" s="25"/>
      <c r="D8" s="25"/>
      <c r="E8" s="216">
        <v>3</v>
      </c>
      <c r="F8" s="289">
        <v>68</v>
      </c>
      <c r="G8" s="232" t="str">
        <f t="shared" si="0"/>
        <v>Serena VINCENT</v>
      </c>
      <c r="H8" s="232" t="str">
        <f t="shared" si="1"/>
        <v>City of Portsmouth AC</v>
      </c>
      <c r="I8" s="458">
        <v>13.43</v>
      </c>
      <c r="J8" s="459"/>
      <c r="K8" s="458">
        <v>13.59</v>
      </c>
      <c r="L8" s="459"/>
      <c r="M8" s="458">
        <v>13.69</v>
      </c>
      <c r="N8" s="459"/>
      <c r="O8" s="460">
        <f t="shared" si="5"/>
        <v>13.69</v>
      </c>
      <c r="P8" s="461"/>
      <c r="Q8" s="33">
        <f t="shared" si="6"/>
        <v>3</v>
      </c>
      <c r="R8" s="458">
        <v>13.48</v>
      </c>
      <c r="S8" s="459"/>
      <c r="T8" s="458">
        <v>13.47</v>
      </c>
      <c r="U8" s="459"/>
      <c r="V8" s="458">
        <v>13.87</v>
      </c>
      <c r="W8" s="459"/>
      <c r="X8" s="460">
        <f t="shared" si="7"/>
        <v>13.87</v>
      </c>
      <c r="Y8" s="461"/>
      <c r="Z8" s="33">
        <f t="shared" si="8"/>
        <v>2</v>
      </c>
      <c r="AA8" s="212" t="str">
        <f t="shared" si="2"/>
        <v>U20</v>
      </c>
      <c r="AB8" s="216">
        <f t="shared" si="3"/>
        <v>0</v>
      </c>
      <c r="AC8" s="69" t="str">
        <f t="shared" si="4"/>
        <v>14.83</v>
      </c>
    </row>
    <row r="9" spans="1:44" ht="15.95" customHeight="1" x14ac:dyDescent="0.25">
      <c r="A9" s="30"/>
      <c r="B9" s="30"/>
      <c r="C9" s="25"/>
      <c r="D9" s="25"/>
      <c r="E9" s="216">
        <v>4</v>
      </c>
      <c r="F9" s="289">
        <v>69</v>
      </c>
      <c r="G9" s="232" t="str">
        <f t="shared" si="0"/>
        <v>Sarah OMOREGIE</v>
      </c>
      <c r="H9" s="232" t="str">
        <f t="shared" si="1"/>
        <v>Cardiff AAC</v>
      </c>
      <c r="I9" s="458">
        <v>14.49</v>
      </c>
      <c r="J9" s="459"/>
      <c r="K9" s="458">
        <v>14.1</v>
      </c>
      <c r="L9" s="459"/>
      <c r="M9" s="458">
        <v>14.38</v>
      </c>
      <c r="N9" s="459"/>
      <c r="O9" s="460">
        <f t="shared" si="5"/>
        <v>14.49</v>
      </c>
      <c r="P9" s="461"/>
      <c r="Q9" s="33">
        <f t="shared" si="6"/>
        <v>1</v>
      </c>
      <c r="R9" s="458" t="s">
        <v>1005</v>
      </c>
      <c r="S9" s="459"/>
      <c r="T9" s="458">
        <v>14.73</v>
      </c>
      <c r="U9" s="459"/>
      <c r="V9" s="458">
        <v>15.27</v>
      </c>
      <c r="W9" s="459"/>
      <c r="X9" s="460">
        <f t="shared" si="7"/>
        <v>15.27</v>
      </c>
      <c r="Y9" s="461"/>
      <c r="Z9" s="33">
        <f t="shared" si="8"/>
        <v>1</v>
      </c>
      <c r="AA9" s="212" t="str">
        <f t="shared" si="2"/>
        <v>UKA U20</v>
      </c>
      <c r="AB9" s="216">
        <f t="shared" si="3"/>
        <v>0</v>
      </c>
      <c r="AC9" s="69" t="str">
        <f t="shared" si="4"/>
        <v>15.09</v>
      </c>
    </row>
    <row r="10" spans="1:44" ht="15.95" customHeight="1" x14ac:dyDescent="0.2">
      <c r="A10" s="30"/>
      <c r="B10" s="30"/>
      <c r="C10" s="25"/>
      <c r="D10" s="25"/>
      <c r="E10" s="216">
        <v>5</v>
      </c>
      <c r="F10" s="235"/>
      <c r="G10" s="232" t="str">
        <f t="shared" si="0"/>
        <v/>
      </c>
      <c r="H10" s="232" t="str">
        <f t="shared" si="1"/>
        <v/>
      </c>
      <c r="I10" s="458">
        <v>0</v>
      </c>
      <c r="J10" s="459"/>
      <c r="K10" s="458">
        <v>0</v>
      </c>
      <c r="L10" s="459"/>
      <c r="M10" s="458">
        <v>0</v>
      </c>
      <c r="N10" s="459"/>
      <c r="O10" s="460">
        <f t="shared" si="5"/>
        <v>0</v>
      </c>
      <c r="P10" s="461"/>
      <c r="Q10" s="33" t="str">
        <f t="shared" si="6"/>
        <v/>
      </c>
      <c r="R10" s="458">
        <v>0</v>
      </c>
      <c r="S10" s="459"/>
      <c r="T10" s="458">
        <v>0</v>
      </c>
      <c r="U10" s="459"/>
      <c r="V10" s="458">
        <v>0</v>
      </c>
      <c r="W10" s="459"/>
      <c r="X10" s="460">
        <f t="shared" si="7"/>
        <v>0</v>
      </c>
      <c r="Y10" s="461"/>
      <c r="Z10" s="33" t="str">
        <f t="shared" si="8"/>
        <v/>
      </c>
      <c r="AA10" s="216" t="str">
        <f t="shared" si="2"/>
        <v/>
      </c>
      <c r="AB10" s="216" t="str">
        <f t="shared" si="3"/>
        <v/>
      </c>
      <c r="AC10" s="69" t="str">
        <f t="shared" si="4"/>
        <v/>
      </c>
    </row>
    <row r="11" spans="1:44" ht="15.95" customHeight="1" x14ac:dyDescent="0.2">
      <c r="A11" s="30"/>
      <c r="B11" s="30"/>
      <c r="C11" s="25"/>
      <c r="D11" s="25"/>
      <c r="E11" s="216">
        <v>6</v>
      </c>
      <c r="F11" s="235"/>
      <c r="G11" s="232" t="str">
        <f t="shared" si="0"/>
        <v/>
      </c>
      <c r="H11" s="232" t="str">
        <f t="shared" si="1"/>
        <v/>
      </c>
      <c r="I11" s="458">
        <v>0</v>
      </c>
      <c r="J11" s="459"/>
      <c r="K11" s="458">
        <v>0</v>
      </c>
      <c r="L11" s="459"/>
      <c r="M11" s="458">
        <v>0</v>
      </c>
      <c r="N11" s="459"/>
      <c r="O11" s="460">
        <f t="shared" si="5"/>
        <v>0</v>
      </c>
      <c r="P11" s="461"/>
      <c r="Q11" s="33" t="str">
        <f t="shared" si="6"/>
        <v/>
      </c>
      <c r="R11" s="458">
        <v>0</v>
      </c>
      <c r="S11" s="459"/>
      <c r="T11" s="458">
        <v>0</v>
      </c>
      <c r="U11" s="459"/>
      <c r="V11" s="458">
        <v>0</v>
      </c>
      <c r="W11" s="459"/>
      <c r="X11" s="460">
        <f t="shared" si="7"/>
        <v>0</v>
      </c>
      <c r="Y11" s="461"/>
      <c r="Z11" s="33" t="str">
        <f t="shared" si="8"/>
        <v/>
      </c>
      <c r="AA11" s="216" t="str">
        <f t="shared" si="2"/>
        <v/>
      </c>
      <c r="AB11" s="216" t="str">
        <f t="shared" si="3"/>
        <v/>
      </c>
      <c r="AC11" s="69" t="str">
        <f t="shared" si="4"/>
        <v/>
      </c>
    </row>
    <row r="12" spans="1:44" ht="15.95" customHeight="1" x14ac:dyDescent="0.2">
      <c r="A12" s="30"/>
      <c r="B12" s="30"/>
      <c r="C12" s="25"/>
      <c r="D12" s="25"/>
      <c r="E12" s="216">
        <v>7</v>
      </c>
      <c r="F12" s="235"/>
      <c r="G12" s="232" t="str">
        <f t="shared" si="0"/>
        <v/>
      </c>
      <c r="H12" s="232" t="str">
        <f t="shared" si="1"/>
        <v/>
      </c>
      <c r="I12" s="458">
        <v>0</v>
      </c>
      <c r="J12" s="459"/>
      <c r="K12" s="458">
        <v>0</v>
      </c>
      <c r="L12" s="459"/>
      <c r="M12" s="458">
        <v>0</v>
      </c>
      <c r="N12" s="459"/>
      <c r="O12" s="460">
        <f t="shared" si="5"/>
        <v>0</v>
      </c>
      <c r="P12" s="461"/>
      <c r="Q12" s="33" t="str">
        <f t="shared" si="6"/>
        <v/>
      </c>
      <c r="R12" s="458">
        <v>0</v>
      </c>
      <c r="S12" s="459"/>
      <c r="T12" s="458">
        <v>0</v>
      </c>
      <c r="U12" s="459"/>
      <c r="V12" s="458">
        <v>0</v>
      </c>
      <c r="W12" s="459"/>
      <c r="X12" s="460">
        <f t="shared" si="7"/>
        <v>0</v>
      </c>
      <c r="Y12" s="461"/>
      <c r="Z12" s="33" t="str">
        <f t="shared" si="8"/>
        <v/>
      </c>
      <c r="AA12" s="216" t="str">
        <f t="shared" si="2"/>
        <v/>
      </c>
      <c r="AB12" s="216" t="str">
        <f t="shared" si="3"/>
        <v/>
      </c>
      <c r="AC12" s="69" t="str">
        <f t="shared" si="4"/>
        <v/>
      </c>
    </row>
    <row r="13" spans="1:44" ht="15.95" customHeight="1" x14ac:dyDescent="0.2">
      <c r="A13" s="30"/>
      <c r="B13" s="30"/>
      <c r="C13" s="25"/>
      <c r="D13" s="25"/>
      <c r="E13" s="216">
        <v>8</v>
      </c>
      <c r="F13" s="226"/>
      <c r="G13" s="232" t="str">
        <f t="shared" si="0"/>
        <v/>
      </c>
      <c r="H13" s="232" t="str">
        <f t="shared" si="1"/>
        <v/>
      </c>
      <c r="I13" s="458">
        <v>0</v>
      </c>
      <c r="J13" s="459"/>
      <c r="K13" s="458">
        <v>0</v>
      </c>
      <c r="L13" s="459"/>
      <c r="M13" s="458">
        <v>0</v>
      </c>
      <c r="N13" s="459"/>
      <c r="O13" s="460">
        <f t="shared" si="5"/>
        <v>0</v>
      </c>
      <c r="P13" s="461"/>
      <c r="Q13" s="33" t="str">
        <f t="shared" si="6"/>
        <v/>
      </c>
      <c r="R13" s="458">
        <v>0</v>
      </c>
      <c r="S13" s="459"/>
      <c r="T13" s="458">
        <v>0</v>
      </c>
      <c r="U13" s="459"/>
      <c r="V13" s="458">
        <v>0</v>
      </c>
      <c r="W13" s="459"/>
      <c r="X13" s="460">
        <f t="shared" si="7"/>
        <v>0</v>
      </c>
      <c r="Y13" s="461"/>
      <c r="Z13" s="33" t="str">
        <f t="shared" si="8"/>
        <v/>
      </c>
      <c r="AA13" s="216" t="str">
        <f t="shared" si="2"/>
        <v/>
      </c>
      <c r="AB13" s="216" t="str">
        <f t="shared" si="3"/>
        <v/>
      </c>
      <c r="AC13" s="69" t="str">
        <f t="shared" si="4"/>
        <v/>
      </c>
    </row>
    <row r="14" spans="1:44" ht="15.95" customHeight="1" x14ac:dyDescent="0.2">
      <c r="A14" s="30"/>
      <c r="B14" s="30"/>
      <c r="C14" s="25"/>
      <c r="D14" s="25"/>
      <c r="E14" s="216">
        <v>9</v>
      </c>
      <c r="F14" s="226"/>
      <c r="G14" s="232" t="str">
        <f t="shared" si="0"/>
        <v/>
      </c>
      <c r="H14" s="232" t="str">
        <f t="shared" si="1"/>
        <v/>
      </c>
      <c r="I14" s="458">
        <v>0</v>
      </c>
      <c r="J14" s="459"/>
      <c r="K14" s="458">
        <v>0</v>
      </c>
      <c r="L14" s="459"/>
      <c r="M14" s="458">
        <v>0</v>
      </c>
      <c r="N14" s="459"/>
      <c r="O14" s="460">
        <f t="shared" si="5"/>
        <v>0</v>
      </c>
      <c r="P14" s="461"/>
      <c r="Q14" s="33" t="str">
        <f t="shared" si="6"/>
        <v/>
      </c>
      <c r="R14" s="458">
        <v>0</v>
      </c>
      <c r="S14" s="459"/>
      <c r="T14" s="458">
        <v>0</v>
      </c>
      <c r="U14" s="459"/>
      <c r="V14" s="458">
        <v>0</v>
      </c>
      <c r="W14" s="459"/>
      <c r="X14" s="460">
        <f t="shared" si="7"/>
        <v>0</v>
      </c>
      <c r="Y14" s="461"/>
      <c r="Z14" s="33" t="str">
        <f t="shared" si="8"/>
        <v/>
      </c>
      <c r="AA14" s="216" t="str">
        <f t="shared" si="2"/>
        <v/>
      </c>
      <c r="AB14" s="216" t="str">
        <f t="shared" si="3"/>
        <v/>
      </c>
      <c r="AC14" s="69" t="str">
        <f t="shared" si="4"/>
        <v/>
      </c>
    </row>
    <row r="15" spans="1:44" ht="15.95" customHeight="1" x14ac:dyDescent="0.2">
      <c r="A15" s="30"/>
      <c r="B15" s="30"/>
      <c r="C15" s="25"/>
      <c r="D15" s="25"/>
      <c r="E15" s="216">
        <v>10</v>
      </c>
      <c r="F15" s="226"/>
      <c r="G15" s="232" t="str">
        <f t="shared" si="0"/>
        <v/>
      </c>
      <c r="H15" s="232" t="str">
        <f t="shared" si="1"/>
        <v/>
      </c>
      <c r="I15" s="458">
        <v>0</v>
      </c>
      <c r="J15" s="459"/>
      <c r="K15" s="458">
        <v>0</v>
      </c>
      <c r="L15" s="459"/>
      <c r="M15" s="458">
        <v>0</v>
      </c>
      <c r="N15" s="459"/>
      <c r="O15" s="460">
        <f t="shared" si="5"/>
        <v>0</v>
      </c>
      <c r="P15" s="461"/>
      <c r="Q15" s="33" t="str">
        <f t="shared" si="6"/>
        <v/>
      </c>
      <c r="R15" s="458">
        <v>0</v>
      </c>
      <c r="S15" s="459"/>
      <c r="T15" s="458">
        <v>0</v>
      </c>
      <c r="U15" s="459"/>
      <c r="V15" s="458">
        <v>0</v>
      </c>
      <c r="W15" s="459"/>
      <c r="X15" s="460">
        <f t="shared" si="7"/>
        <v>0</v>
      </c>
      <c r="Y15" s="461"/>
      <c r="Z15" s="33" t="str">
        <f t="shared" si="8"/>
        <v/>
      </c>
      <c r="AA15" s="216" t="str">
        <f t="shared" si="2"/>
        <v/>
      </c>
      <c r="AB15" s="216" t="str">
        <f t="shared" si="3"/>
        <v/>
      </c>
      <c r="AC15" s="69" t="str">
        <f t="shared" si="4"/>
        <v/>
      </c>
    </row>
    <row r="16" spans="1:44" ht="15.95" customHeight="1" x14ac:dyDescent="0.2">
      <c r="A16" s="30"/>
      <c r="B16" s="30"/>
      <c r="C16" s="25"/>
      <c r="D16" s="25"/>
      <c r="E16" s="216">
        <v>11</v>
      </c>
      <c r="F16" s="226"/>
      <c r="G16" s="232" t="str">
        <f t="shared" si="0"/>
        <v/>
      </c>
      <c r="H16" s="232" t="str">
        <f t="shared" si="1"/>
        <v/>
      </c>
      <c r="I16" s="458">
        <v>0</v>
      </c>
      <c r="J16" s="459"/>
      <c r="K16" s="458">
        <v>0</v>
      </c>
      <c r="L16" s="459"/>
      <c r="M16" s="458">
        <v>0</v>
      </c>
      <c r="N16" s="459"/>
      <c r="O16" s="460">
        <f t="shared" si="5"/>
        <v>0</v>
      </c>
      <c r="P16" s="461"/>
      <c r="Q16" s="33" t="str">
        <f t="shared" si="6"/>
        <v/>
      </c>
      <c r="R16" s="458">
        <v>0</v>
      </c>
      <c r="S16" s="459"/>
      <c r="T16" s="458">
        <v>0</v>
      </c>
      <c r="U16" s="459"/>
      <c r="V16" s="458">
        <v>0</v>
      </c>
      <c r="W16" s="459"/>
      <c r="X16" s="460">
        <f t="shared" si="7"/>
        <v>0</v>
      </c>
      <c r="Y16" s="461"/>
      <c r="Z16" s="33" t="str">
        <f t="shared" si="8"/>
        <v/>
      </c>
      <c r="AA16" s="216" t="str">
        <f t="shared" si="2"/>
        <v/>
      </c>
      <c r="AB16" s="216" t="str">
        <f t="shared" si="3"/>
        <v/>
      </c>
      <c r="AC16" s="69" t="str">
        <f t="shared" si="4"/>
        <v/>
      </c>
    </row>
    <row r="17" spans="1:30" ht="15.95" customHeight="1" x14ac:dyDescent="0.2">
      <c r="A17" s="30"/>
      <c r="B17" s="30"/>
      <c r="C17" s="25"/>
      <c r="D17" s="25"/>
      <c r="E17" s="216">
        <v>12</v>
      </c>
      <c r="F17" s="226"/>
      <c r="G17" s="232" t="str">
        <f t="shared" si="0"/>
        <v/>
      </c>
      <c r="H17" s="232" t="str">
        <f t="shared" si="1"/>
        <v/>
      </c>
      <c r="I17" s="458">
        <v>0</v>
      </c>
      <c r="J17" s="459"/>
      <c r="K17" s="458">
        <v>0</v>
      </c>
      <c r="L17" s="459"/>
      <c r="M17" s="458">
        <v>0</v>
      </c>
      <c r="N17" s="459"/>
      <c r="O17" s="460">
        <f t="shared" si="5"/>
        <v>0</v>
      </c>
      <c r="P17" s="461"/>
      <c r="Q17" s="33" t="str">
        <f t="shared" si="6"/>
        <v/>
      </c>
      <c r="R17" s="458">
        <v>0</v>
      </c>
      <c r="S17" s="459"/>
      <c r="T17" s="458">
        <v>0</v>
      </c>
      <c r="U17" s="459"/>
      <c r="V17" s="458">
        <v>0</v>
      </c>
      <c r="W17" s="459"/>
      <c r="X17" s="460">
        <f t="shared" si="7"/>
        <v>0</v>
      </c>
      <c r="Y17" s="461"/>
      <c r="Z17" s="33" t="str">
        <f t="shared" si="8"/>
        <v/>
      </c>
      <c r="AA17" s="216" t="str">
        <f t="shared" si="2"/>
        <v/>
      </c>
      <c r="AB17" s="216" t="str">
        <f t="shared" si="3"/>
        <v/>
      </c>
      <c r="AC17" s="69" t="str">
        <f t="shared" si="4"/>
        <v/>
      </c>
    </row>
    <row r="18" spans="1:30" ht="15.95" customHeight="1" x14ac:dyDescent="0.2">
      <c r="A18" s="30"/>
      <c r="B18" s="30"/>
      <c r="C18" s="25"/>
      <c r="D18" s="25"/>
      <c r="E18" s="216">
        <v>13</v>
      </c>
      <c r="F18" s="226"/>
      <c r="G18" s="232" t="str">
        <f t="shared" si="0"/>
        <v/>
      </c>
      <c r="H18" s="232" t="str">
        <f t="shared" si="1"/>
        <v/>
      </c>
      <c r="I18" s="458">
        <v>0</v>
      </c>
      <c r="J18" s="459"/>
      <c r="K18" s="458">
        <v>0</v>
      </c>
      <c r="L18" s="459"/>
      <c r="M18" s="458">
        <v>0</v>
      </c>
      <c r="N18" s="459"/>
      <c r="O18" s="460">
        <f t="shared" si="5"/>
        <v>0</v>
      </c>
      <c r="P18" s="461"/>
      <c r="Q18" s="33" t="str">
        <f t="shared" si="6"/>
        <v/>
      </c>
      <c r="R18" s="458">
        <v>0</v>
      </c>
      <c r="S18" s="459"/>
      <c r="T18" s="458">
        <v>0</v>
      </c>
      <c r="U18" s="459"/>
      <c r="V18" s="458">
        <v>0</v>
      </c>
      <c r="W18" s="459"/>
      <c r="X18" s="460">
        <f t="shared" si="7"/>
        <v>0</v>
      </c>
      <c r="Y18" s="461"/>
      <c r="Z18" s="33" t="str">
        <f t="shared" si="8"/>
        <v/>
      </c>
      <c r="AA18" s="216" t="str">
        <f t="shared" si="2"/>
        <v/>
      </c>
      <c r="AB18" s="216" t="str">
        <f t="shared" si="3"/>
        <v/>
      </c>
      <c r="AC18" s="69" t="str">
        <f t="shared" si="4"/>
        <v/>
      </c>
    </row>
    <row r="19" spans="1:30" ht="15.95" customHeight="1" x14ac:dyDescent="0.2">
      <c r="A19" s="30"/>
      <c r="B19" s="30"/>
      <c r="C19" s="25"/>
      <c r="D19" s="25"/>
      <c r="E19" s="216">
        <v>14</v>
      </c>
      <c r="F19" s="226"/>
      <c r="G19" s="232" t="str">
        <f t="shared" si="0"/>
        <v/>
      </c>
      <c r="H19" s="232" t="str">
        <f t="shared" si="1"/>
        <v/>
      </c>
      <c r="I19" s="458">
        <v>0</v>
      </c>
      <c r="J19" s="459"/>
      <c r="K19" s="458">
        <v>0</v>
      </c>
      <c r="L19" s="459"/>
      <c r="M19" s="458">
        <v>0</v>
      </c>
      <c r="N19" s="459"/>
      <c r="O19" s="460">
        <f t="shared" si="5"/>
        <v>0</v>
      </c>
      <c r="P19" s="461"/>
      <c r="Q19" s="33" t="str">
        <f t="shared" si="6"/>
        <v/>
      </c>
      <c r="R19" s="458">
        <v>0</v>
      </c>
      <c r="S19" s="459"/>
      <c r="T19" s="458">
        <v>0</v>
      </c>
      <c r="U19" s="459"/>
      <c r="V19" s="458">
        <v>0</v>
      </c>
      <c r="W19" s="459"/>
      <c r="X19" s="460">
        <f t="shared" si="7"/>
        <v>0</v>
      </c>
      <c r="Y19" s="461"/>
      <c r="Z19" s="33" t="str">
        <f t="shared" si="8"/>
        <v/>
      </c>
      <c r="AA19" s="216" t="str">
        <f t="shared" si="2"/>
        <v/>
      </c>
      <c r="AB19" s="216" t="str">
        <f t="shared" si="3"/>
        <v/>
      </c>
      <c r="AC19" s="69" t="str">
        <f t="shared" si="4"/>
        <v/>
      </c>
    </row>
    <row r="20" spans="1:30" ht="15.95" customHeight="1" x14ac:dyDescent="0.2">
      <c r="A20" s="30"/>
      <c r="B20" s="30"/>
      <c r="C20" s="25"/>
      <c r="D20" s="25"/>
      <c r="E20" s="216">
        <v>15</v>
      </c>
      <c r="F20" s="226"/>
      <c r="G20" s="232" t="str">
        <f t="shared" si="0"/>
        <v/>
      </c>
      <c r="H20" s="232" t="str">
        <f t="shared" si="1"/>
        <v/>
      </c>
      <c r="I20" s="458">
        <v>0</v>
      </c>
      <c r="J20" s="459"/>
      <c r="K20" s="458">
        <v>0</v>
      </c>
      <c r="L20" s="459"/>
      <c r="M20" s="458">
        <v>0</v>
      </c>
      <c r="N20" s="459"/>
      <c r="O20" s="460">
        <f t="shared" si="5"/>
        <v>0</v>
      </c>
      <c r="P20" s="461"/>
      <c r="Q20" s="33" t="str">
        <f t="shared" si="6"/>
        <v/>
      </c>
      <c r="R20" s="458">
        <v>0</v>
      </c>
      <c r="S20" s="459"/>
      <c r="T20" s="458">
        <v>0</v>
      </c>
      <c r="U20" s="459"/>
      <c r="V20" s="458">
        <v>0</v>
      </c>
      <c r="W20" s="459"/>
      <c r="X20" s="460">
        <f t="shared" si="7"/>
        <v>0</v>
      </c>
      <c r="Y20" s="461"/>
      <c r="Z20" s="33" t="str">
        <f t="shared" si="8"/>
        <v/>
      </c>
      <c r="AA20" s="216" t="str">
        <f t="shared" si="2"/>
        <v/>
      </c>
      <c r="AB20" s="216" t="str">
        <f t="shared" si="3"/>
        <v/>
      </c>
      <c r="AC20" s="69" t="str">
        <f t="shared" si="4"/>
        <v/>
      </c>
    </row>
    <row r="21" spans="1:30" ht="15.95" customHeight="1" x14ac:dyDescent="0.2">
      <c r="A21" s="30"/>
      <c r="B21" s="30"/>
      <c r="C21" s="25"/>
      <c r="D21" s="25"/>
      <c r="E21" s="216">
        <v>16</v>
      </c>
      <c r="F21" s="226"/>
      <c r="G21" s="232" t="str">
        <f t="shared" si="0"/>
        <v/>
      </c>
      <c r="H21" s="232" t="str">
        <f t="shared" si="1"/>
        <v/>
      </c>
      <c r="I21" s="458">
        <v>0</v>
      </c>
      <c r="J21" s="459"/>
      <c r="K21" s="458">
        <v>0</v>
      </c>
      <c r="L21" s="459"/>
      <c r="M21" s="458">
        <v>0</v>
      </c>
      <c r="N21" s="459"/>
      <c r="O21" s="460">
        <f t="shared" si="5"/>
        <v>0</v>
      </c>
      <c r="P21" s="461"/>
      <c r="Q21" s="33" t="str">
        <f t="shared" si="6"/>
        <v/>
      </c>
      <c r="R21" s="458">
        <v>0</v>
      </c>
      <c r="S21" s="459"/>
      <c r="T21" s="458">
        <v>0</v>
      </c>
      <c r="U21" s="459"/>
      <c r="V21" s="458">
        <v>0</v>
      </c>
      <c r="W21" s="459"/>
      <c r="X21" s="460">
        <f t="shared" si="7"/>
        <v>0</v>
      </c>
      <c r="Y21" s="461"/>
      <c r="Z21" s="33" t="str">
        <f t="shared" si="8"/>
        <v/>
      </c>
      <c r="AA21" s="216" t="str">
        <f t="shared" si="2"/>
        <v/>
      </c>
      <c r="AB21" s="216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216" t="s">
        <v>43</v>
      </c>
      <c r="F24" s="216" t="s">
        <v>44</v>
      </c>
      <c r="G24" s="216" t="s">
        <v>24</v>
      </c>
      <c r="H24" s="216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215"/>
      <c r="AB24" s="215"/>
      <c r="AC24" s="71"/>
    </row>
    <row r="25" spans="1:30" ht="15.95" customHeight="1" x14ac:dyDescent="0.25">
      <c r="C25" s="25">
        <v>1</v>
      </c>
      <c r="D25" s="17">
        <v>9</v>
      </c>
      <c r="E25" s="216">
        <v>1</v>
      </c>
      <c r="F25" s="296">
        <f>IFERROR(VLOOKUP($C25,$E$68:$N$99,2,FALSE),"")</f>
        <v>69</v>
      </c>
      <c r="G25" s="232" t="str">
        <f t="shared" ref="G25:G32" si="9">IFERROR(VLOOKUP($F25,shot,2,FALSE)&amp;" "&amp;UPPER(VLOOKUP($F25,shot,3,FALSE)),"")</f>
        <v>Sarah OMOREGIE</v>
      </c>
      <c r="H25" s="232" t="str">
        <f t="shared" ref="H25:H32" si="10">IFERROR(VLOOKUP($F25,shot,5,FALSE),"")</f>
        <v>Cardiff AAC</v>
      </c>
      <c r="I25" s="446">
        <f>IFERROR(VLOOKUP($C25,$E$68:$N$99,10,FALSE),"")</f>
        <v>15.27</v>
      </c>
      <c r="J25" s="447"/>
      <c r="K25" s="216">
        <v>9</v>
      </c>
      <c r="L25" s="296" t="str">
        <f t="shared" ref="L25:L32" si="11">IFERROR(VLOOKUP($D25,$E$68:$N$99,2,FALSE),"")</f>
        <v/>
      </c>
      <c r="M25" s="479" t="str">
        <f t="shared" ref="M25:M32" si="12">IFERROR(VLOOKUP($L25,shot,2,FALSE)&amp;" "&amp;UPPER(VLOOKUP($L25,shot,3,FALSE)),"")</f>
        <v/>
      </c>
      <c r="N25" s="568" t="str">
        <f t="shared" ref="N25:P32" si="13">IFERROR(VLOOKUP($F25,shot,2,FALSE)&amp;" "&amp;UPPER(VLOOKUP($F25,shot,3,FALSE)),"")</f>
        <v>Sarah OMOREGIE</v>
      </c>
      <c r="O25" s="568" t="str">
        <f t="shared" si="13"/>
        <v>Sarah OMOREGIE</v>
      </c>
      <c r="P25" s="569" t="str">
        <f t="shared" si="13"/>
        <v>Sarah OMOREGIE</v>
      </c>
      <c r="Q25" s="479" t="str">
        <f t="shared" ref="Q25:Q32" si="14">IFERROR(VLOOKUP($L25,shot,5,FALSE),"")</f>
        <v/>
      </c>
      <c r="R25" s="568" t="str">
        <f t="shared" ref="R25:T32" si="15">IFERROR(VLOOKUP($F25,shot,5,FALSE),"")</f>
        <v>Cardiff AAC</v>
      </c>
      <c r="S25" s="568" t="str">
        <f t="shared" si="15"/>
        <v>Cardiff AAC</v>
      </c>
      <c r="T25" s="569" t="str">
        <f t="shared" si="15"/>
        <v>Cardiff AAC</v>
      </c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216">
        <v>2</v>
      </c>
      <c r="F26" s="216">
        <f>IFERROR(VLOOKUP($C26,$E$68:$N$99,2,FALSE),"")</f>
        <v>68</v>
      </c>
      <c r="G26" s="232" t="str">
        <f t="shared" si="9"/>
        <v>Serena VINCENT</v>
      </c>
      <c r="H26" s="232" t="str">
        <f t="shared" si="10"/>
        <v>City of Portsmouth AC</v>
      </c>
      <c r="I26" s="446">
        <f t="shared" ref="I26:I32" si="16">IFERROR(VLOOKUP($C26,$E$68:$N$99,10,FALSE),"")</f>
        <v>13.87</v>
      </c>
      <c r="J26" s="447"/>
      <c r="K26" s="216">
        <v>10</v>
      </c>
      <c r="L26" s="216" t="str">
        <f t="shared" si="11"/>
        <v/>
      </c>
      <c r="M26" s="479" t="str">
        <f t="shared" si="12"/>
        <v/>
      </c>
      <c r="N26" s="568" t="str">
        <f t="shared" si="13"/>
        <v>Serena VINCENT</v>
      </c>
      <c r="O26" s="568" t="str">
        <f t="shared" si="13"/>
        <v>Serena VINCENT</v>
      </c>
      <c r="P26" s="569" t="str">
        <f t="shared" si="13"/>
        <v>Serena VINCENT</v>
      </c>
      <c r="Q26" s="479" t="str">
        <f t="shared" si="14"/>
        <v/>
      </c>
      <c r="R26" s="568" t="str">
        <f t="shared" si="15"/>
        <v>City of Portsmouth AC</v>
      </c>
      <c r="S26" s="568" t="str">
        <f t="shared" si="15"/>
        <v>City of Portsmouth AC</v>
      </c>
      <c r="T26" s="569" t="str">
        <f t="shared" si="15"/>
        <v>City of Portsmouth AC</v>
      </c>
      <c r="U26" s="446" t="str">
        <f t="shared" ref="U26:U32" si="17">IFERROR(VLOOKUP($D26,$E$68:$N$99,10,FALSE),"")</f>
        <v/>
      </c>
      <c r="V26" s="447"/>
      <c r="W26" s="41"/>
      <c r="X26" s="42"/>
      <c r="Y26" s="42"/>
      <c r="Z26" s="20"/>
      <c r="AA26" s="215"/>
      <c r="AB26" s="215"/>
      <c r="AC26" s="71"/>
    </row>
    <row r="27" spans="1:30" ht="15.95" customHeight="1" x14ac:dyDescent="0.25">
      <c r="C27" s="25">
        <v>3</v>
      </c>
      <c r="D27" s="17">
        <v>11</v>
      </c>
      <c r="E27" s="216">
        <v>3</v>
      </c>
      <c r="F27" s="216">
        <f t="shared" ref="F27:F32" si="18">IFERROR(VLOOKUP($C27,$E$68:$N$99,2,FALSE),"")</f>
        <v>67</v>
      </c>
      <c r="G27" s="232" t="str">
        <f t="shared" si="9"/>
        <v>Hannah MOLYNEAUX</v>
      </c>
      <c r="H27" s="232" t="str">
        <f t="shared" si="10"/>
        <v>Sheffield &amp; Dearne</v>
      </c>
      <c r="I27" s="446">
        <f t="shared" si="16"/>
        <v>13.82</v>
      </c>
      <c r="J27" s="447"/>
      <c r="K27" s="216">
        <v>11</v>
      </c>
      <c r="L27" s="216" t="str">
        <f t="shared" si="11"/>
        <v/>
      </c>
      <c r="M27" s="479" t="str">
        <f t="shared" si="12"/>
        <v/>
      </c>
      <c r="N27" s="568" t="str">
        <f t="shared" si="13"/>
        <v>Hannah MOLYNEAUX</v>
      </c>
      <c r="O27" s="568" t="str">
        <f t="shared" si="13"/>
        <v>Hannah MOLYNEAUX</v>
      </c>
      <c r="P27" s="569" t="str">
        <f t="shared" si="13"/>
        <v>Hannah MOLYNEAUX</v>
      </c>
      <c r="Q27" s="479" t="str">
        <f t="shared" si="14"/>
        <v/>
      </c>
      <c r="R27" s="568" t="str">
        <f t="shared" si="15"/>
        <v>Sheffield &amp; Dearne</v>
      </c>
      <c r="S27" s="568" t="str">
        <f t="shared" si="15"/>
        <v>Sheffield &amp; Dearne</v>
      </c>
      <c r="T27" s="569" t="str">
        <f t="shared" si="15"/>
        <v>Sheffield &amp; Dearne</v>
      </c>
      <c r="U27" s="446" t="str">
        <f t="shared" si="17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216">
        <v>4</v>
      </c>
      <c r="F28" s="216">
        <f t="shared" si="18"/>
        <v>63</v>
      </c>
      <c r="G28" s="232" t="str">
        <f t="shared" si="9"/>
        <v>Dara ADEBAYO</v>
      </c>
      <c r="H28" s="232" t="str">
        <f t="shared" si="10"/>
        <v>Harrow AC</v>
      </c>
      <c r="I28" s="446">
        <f t="shared" si="16"/>
        <v>11.64</v>
      </c>
      <c r="J28" s="447"/>
      <c r="K28" s="216">
        <v>12</v>
      </c>
      <c r="L28" s="216" t="str">
        <f t="shared" si="11"/>
        <v/>
      </c>
      <c r="M28" s="479" t="str">
        <f t="shared" si="12"/>
        <v/>
      </c>
      <c r="N28" s="568" t="str">
        <f t="shared" si="13"/>
        <v>Dara ADEBAYO</v>
      </c>
      <c r="O28" s="568" t="str">
        <f t="shared" si="13"/>
        <v>Dara ADEBAYO</v>
      </c>
      <c r="P28" s="569" t="str">
        <f t="shared" si="13"/>
        <v>Dara ADEBAYO</v>
      </c>
      <c r="Q28" s="479" t="str">
        <f t="shared" si="14"/>
        <v/>
      </c>
      <c r="R28" s="568" t="str">
        <f t="shared" si="15"/>
        <v>Harrow AC</v>
      </c>
      <c r="S28" s="568" t="str">
        <f t="shared" si="15"/>
        <v>Harrow AC</v>
      </c>
      <c r="T28" s="569" t="str">
        <f t="shared" si="15"/>
        <v>Harrow AC</v>
      </c>
      <c r="U28" s="446" t="str">
        <f t="shared" si="17"/>
        <v/>
      </c>
      <c r="V28" s="447"/>
      <c r="W28" s="41"/>
      <c r="X28" s="42"/>
      <c r="Y28" s="42"/>
      <c r="Z28" s="20"/>
      <c r="AA28" s="215"/>
      <c r="AB28" s="215"/>
      <c r="AC28" s="71"/>
    </row>
    <row r="29" spans="1:30" ht="15.95" customHeight="1" x14ac:dyDescent="0.25">
      <c r="C29" s="25">
        <v>5</v>
      </c>
      <c r="D29" s="17">
        <v>13</v>
      </c>
      <c r="E29" s="216">
        <v>5</v>
      </c>
      <c r="F29" s="216" t="str">
        <f t="shared" si="18"/>
        <v/>
      </c>
      <c r="G29" s="232" t="str">
        <f t="shared" si="9"/>
        <v/>
      </c>
      <c r="H29" s="232" t="str">
        <f t="shared" si="10"/>
        <v/>
      </c>
      <c r="I29" s="446" t="str">
        <f t="shared" si="16"/>
        <v/>
      </c>
      <c r="J29" s="447"/>
      <c r="K29" s="216">
        <v>13</v>
      </c>
      <c r="L29" s="216" t="str">
        <f t="shared" si="11"/>
        <v/>
      </c>
      <c r="M29" s="479" t="str">
        <f t="shared" si="12"/>
        <v/>
      </c>
      <c r="N29" s="568" t="str">
        <f t="shared" si="13"/>
        <v/>
      </c>
      <c r="O29" s="568" t="str">
        <f t="shared" si="13"/>
        <v/>
      </c>
      <c r="P29" s="569" t="str">
        <f t="shared" si="13"/>
        <v/>
      </c>
      <c r="Q29" s="479" t="str">
        <f t="shared" si="14"/>
        <v/>
      </c>
      <c r="R29" s="568" t="str">
        <f t="shared" si="15"/>
        <v/>
      </c>
      <c r="S29" s="568" t="str">
        <f t="shared" si="15"/>
        <v/>
      </c>
      <c r="T29" s="569" t="str">
        <f t="shared" si="15"/>
        <v/>
      </c>
      <c r="U29" s="446" t="str">
        <f t="shared" si="17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216">
        <v>6</v>
      </c>
      <c r="F30" s="216" t="str">
        <f t="shared" si="18"/>
        <v/>
      </c>
      <c r="G30" s="232" t="str">
        <f t="shared" si="9"/>
        <v/>
      </c>
      <c r="H30" s="232" t="str">
        <f t="shared" si="10"/>
        <v/>
      </c>
      <c r="I30" s="446" t="str">
        <f t="shared" si="16"/>
        <v/>
      </c>
      <c r="J30" s="447"/>
      <c r="K30" s="216">
        <v>14</v>
      </c>
      <c r="L30" s="216" t="str">
        <f t="shared" si="11"/>
        <v/>
      </c>
      <c r="M30" s="479" t="str">
        <f t="shared" si="12"/>
        <v/>
      </c>
      <c r="N30" s="568" t="str">
        <f t="shared" si="13"/>
        <v/>
      </c>
      <c r="O30" s="568" t="str">
        <f t="shared" si="13"/>
        <v/>
      </c>
      <c r="P30" s="569" t="str">
        <f t="shared" si="13"/>
        <v/>
      </c>
      <c r="Q30" s="479" t="str">
        <f t="shared" si="14"/>
        <v/>
      </c>
      <c r="R30" s="568" t="str">
        <f t="shared" si="15"/>
        <v/>
      </c>
      <c r="S30" s="568" t="str">
        <f t="shared" si="15"/>
        <v/>
      </c>
      <c r="T30" s="569" t="str">
        <f t="shared" si="15"/>
        <v/>
      </c>
      <c r="U30" s="446" t="str">
        <f t="shared" si="17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216">
        <v>7</v>
      </c>
      <c r="F31" s="216" t="str">
        <f t="shared" si="18"/>
        <v/>
      </c>
      <c r="G31" s="232" t="str">
        <f t="shared" si="9"/>
        <v/>
      </c>
      <c r="H31" s="232" t="str">
        <f t="shared" si="10"/>
        <v/>
      </c>
      <c r="I31" s="446" t="str">
        <f t="shared" si="16"/>
        <v/>
      </c>
      <c r="J31" s="447"/>
      <c r="K31" s="216">
        <v>15</v>
      </c>
      <c r="L31" s="216" t="str">
        <f t="shared" si="11"/>
        <v/>
      </c>
      <c r="M31" s="479" t="str">
        <f t="shared" si="12"/>
        <v/>
      </c>
      <c r="N31" s="568" t="str">
        <f t="shared" si="13"/>
        <v/>
      </c>
      <c r="O31" s="568" t="str">
        <f t="shared" si="13"/>
        <v/>
      </c>
      <c r="P31" s="569" t="str">
        <f t="shared" si="13"/>
        <v/>
      </c>
      <c r="Q31" s="479" t="str">
        <f t="shared" si="14"/>
        <v/>
      </c>
      <c r="R31" s="568" t="str">
        <f t="shared" si="15"/>
        <v/>
      </c>
      <c r="S31" s="568" t="str">
        <f t="shared" si="15"/>
        <v/>
      </c>
      <c r="T31" s="569" t="str">
        <f t="shared" si="15"/>
        <v/>
      </c>
      <c r="U31" s="446" t="str">
        <f t="shared" si="17"/>
        <v/>
      </c>
      <c r="V31" s="447"/>
      <c r="W31" s="41"/>
      <c r="X31" s="42"/>
      <c r="Y31" s="42"/>
      <c r="Z31" s="20"/>
      <c r="AA31" s="215"/>
      <c r="AB31" s="215"/>
      <c r="AC31" s="71"/>
    </row>
    <row r="32" spans="1:30" ht="15.95" customHeight="1" x14ac:dyDescent="0.25">
      <c r="C32" s="25">
        <v>8</v>
      </c>
      <c r="D32" s="17">
        <v>16</v>
      </c>
      <c r="E32" s="216">
        <v>8</v>
      </c>
      <c r="F32" s="216" t="str">
        <f t="shared" si="18"/>
        <v/>
      </c>
      <c r="G32" s="232" t="str">
        <f t="shared" si="9"/>
        <v/>
      </c>
      <c r="H32" s="232" t="str">
        <f t="shared" si="10"/>
        <v/>
      </c>
      <c r="I32" s="446" t="str">
        <f t="shared" si="16"/>
        <v/>
      </c>
      <c r="J32" s="447"/>
      <c r="K32" s="216">
        <v>16</v>
      </c>
      <c r="L32" s="216" t="str">
        <f t="shared" si="11"/>
        <v/>
      </c>
      <c r="M32" s="479" t="str">
        <f t="shared" si="12"/>
        <v/>
      </c>
      <c r="N32" s="568" t="str">
        <f t="shared" si="13"/>
        <v/>
      </c>
      <c r="O32" s="568" t="str">
        <f t="shared" si="13"/>
        <v/>
      </c>
      <c r="P32" s="569" t="str">
        <f t="shared" si="13"/>
        <v/>
      </c>
      <c r="Q32" s="479" t="str">
        <f t="shared" si="14"/>
        <v/>
      </c>
      <c r="R32" s="568" t="str">
        <f t="shared" si="15"/>
        <v/>
      </c>
      <c r="S32" s="568" t="str">
        <f t="shared" si="15"/>
        <v/>
      </c>
      <c r="T32" s="569" t="str">
        <f t="shared" si="15"/>
        <v/>
      </c>
      <c r="U32" s="446" t="str">
        <f t="shared" si="17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SHOT PUTT WOMEN U20</v>
      </c>
      <c r="H35" s="428"/>
      <c r="I35" s="426" t="s">
        <v>20</v>
      </c>
      <c r="J35" s="429"/>
      <c r="K35" s="427"/>
      <c r="L35" s="430">
        <f>L3</f>
        <v>11</v>
      </c>
      <c r="M35" s="431"/>
      <c r="N35" s="426" t="str">
        <f>N3</f>
        <v>RECORD</v>
      </c>
      <c r="O35" s="429"/>
      <c r="P35" s="427"/>
      <c r="Q35" s="415" t="str">
        <f>Q3</f>
        <v>14.67 Adele Nicoll (Birchfield Harriers) 01/06/15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212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212"/>
      <c r="F37" s="212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212"/>
      <c r="AB37" s="212"/>
      <c r="AC37" s="62"/>
    </row>
    <row r="38" spans="1:31" ht="15.95" hidden="1" customHeight="1" x14ac:dyDescent="0.25">
      <c r="A38" s="30"/>
      <c r="B38" s="30"/>
      <c r="C38" s="25">
        <f t="shared" ref="C38:D53" si="19">AB38</f>
        <v>0</v>
      </c>
      <c r="D38" s="25">
        <f t="shared" si="19"/>
        <v>0</v>
      </c>
      <c r="E38" s="213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0">IF(AND(I38="NT",K38="NT",M38="NT"),0,LARGE(I38:N38,1))</f>
        <v>0</v>
      </c>
      <c r="P38" s="404"/>
      <c r="Q38" s="212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212" t="str">
        <f>L84</f>
        <v/>
      </c>
      <c r="AA38" s="212"/>
      <c r="AB38" s="212"/>
      <c r="AC38" s="62"/>
      <c r="AD38" s="34"/>
    </row>
    <row r="39" spans="1:31" ht="15.95" hidden="1" customHeight="1" x14ac:dyDescent="0.25">
      <c r="A39" s="30"/>
      <c r="B39" s="30"/>
      <c r="C39" s="25">
        <f t="shared" si="19"/>
        <v>0</v>
      </c>
      <c r="D39" s="25">
        <f t="shared" si="19"/>
        <v>0</v>
      </c>
      <c r="E39" s="212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0"/>
        <v>0</v>
      </c>
      <c r="P39" s="404"/>
      <c r="Q39" s="212" t="str">
        <f t="shared" ref="Q39:Q53" si="21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2">IF(AND(R39="NT",T39="NT",V39="NT"),O39,IF(O39&gt;LARGE(R39:W39,1),O39,LARGE(R39:W39,1)))</f>
        <v>0</v>
      </c>
      <c r="Y39" s="404"/>
      <c r="Z39" s="212" t="str">
        <f t="shared" ref="Z39:Z53" si="23">L85</f>
        <v/>
      </c>
      <c r="AA39" s="212"/>
      <c r="AB39" s="212"/>
      <c r="AC39" s="62"/>
      <c r="AD39" s="35"/>
    </row>
    <row r="40" spans="1:31" ht="15.95" hidden="1" customHeight="1" x14ac:dyDescent="0.25">
      <c r="A40" s="30"/>
      <c r="B40" s="30"/>
      <c r="C40" s="25">
        <f t="shared" si="19"/>
        <v>0</v>
      </c>
      <c r="D40" s="25">
        <f t="shared" si="19"/>
        <v>0</v>
      </c>
      <c r="E40" s="213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0"/>
        <v>0</v>
      </c>
      <c r="P40" s="404"/>
      <c r="Q40" s="212" t="str">
        <f t="shared" si="21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2"/>
        <v>0</v>
      </c>
      <c r="Y40" s="404"/>
      <c r="Z40" s="212" t="str">
        <f t="shared" si="23"/>
        <v/>
      </c>
      <c r="AA40" s="212"/>
      <c r="AB40" s="212"/>
      <c r="AC40" s="62"/>
    </row>
    <row r="41" spans="1:31" ht="15.95" hidden="1" customHeight="1" x14ac:dyDescent="0.25">
      <c r="A41" s="30"/>
      <c r="B41" s="30"/>
      <c r="C41" s="25">
        <f t="shared" si="19"/>
        <v>0</v>
      </c>
      <c r="D41" s="25">
        <f t="shared" si="19"/>
        <v>0</v>
      </c>
      <c r="E41" s="212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0"/>
        <v>0</v>
      </c>
      <c r="P41" s="404"/>
      <c r="Q41" s="212" t="str">
        <f t="shared" si="21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2"/>
        <v>0</v>
      </c>
      <c r="Y41" s="404"/>
      <c r="Z41" s="212" t="str">
        <f t="shared" si="23"/>
        <v/>
      </c>
      <c r="AA41" s="212"/>
      <c r="AB41" s="212"/>
      <c r="AC41" s="62"/>
    </row>
    <row r="42" spans="1:31" ht="15.95" hidden="1" customHeight="1" x14ac:dyDescent="0.25">
      <c r="A42" s="30"/>
      <c r="B42" s="30"/>
      <c r="C42" s="25">
        <f t="shared" si="19"/>
        <v>0</v>
      </c>
      <c r="D42" s="25">
        <f t="shared" si="19"/>
        <v>0</v>
      </c>
      <c r="E42" s="213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0"/>
        <v>0</v>
      </c>
      <c r="P42" s="404"/>
      <c r="Q42" s="212" t="str">
        <f t="shared" si="21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2"/>
        <v>0</v>
      </c>
      <c r="Y42" s="404"/>
      <c r="Z42" s="212" t="str">
        <f t="shared" si="23"/>
        <v/>
      </c>
      <c r="AA42" s="212"/>
      <c r="AB42" s="212"/>
      <c r="AC42" s="62"/>
    </row>
    <row r="43" spans="1:31" ht="15.95" hidden="1" customHeight="1" x14ac:dyDescent="0.25">
      <c r="A43" s="30"/>
      <c r="B43" s="30"/>
      <c r="C43" s="25">
        <f t="shared" si="19"/>
        <v>0</v>
      </c>
      <c r="D43" s="25">
        <f t="shared" si="19"/>
        <v>0</v>
      </c>
      <c r="E43" s="212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0"/>
        <v>0</v>
      </c>
      <c r="P43" s="404"/>
      <c r="Q43" s="212" t="str">
        <f t="shared" si="21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2"/>
        <v>0</v>
      </c>
      <c r="Y43" s="404"/>
      <c r="Z43" s="212" t="str">
        <f t="shared" si="23"/>
        <v/>
      </c>
      <c r="AA43" s="212"/>
      <c r="AB43" s="212"/>
      <c r="AC43" s="62"/>
    </row>
    <row r="44" spans="1:31" ht="15.95" hidden="1" customHeight="1" x14ac:dyDescent="0.25">
      <c r="A44" s="30"/>
      <c r="B44" s="30"/>
      <c r="C44" s="25">
        <f t="shared" si="19"/>
        <v>0</v>
      </c>
      <c r="D44" s="25">
        <f t="shared" si="19"/>
        <v>0</v>
      </c>
      <c r="E44" s="213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0"/>
        <v>0</v>
      </c>
      <c r="P44" s="404"/>
      <c r="Q44" s="212" t="str">
        <f t="shared" si="21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2"/>
        <v>0</v>
      </c>
      <c r="Y44" s="404"/>
      <c r="Z44" s="212" t="str">
        <f t="shared" si="23"/>
        <v/>
      </c>
      <c r="AA44" s="212"/>
      <c r="AB44" s="212"/>
      <c r="AC44" s="62"/>
    </row>
    <row r="45" spans="1:31" ht="15.95" hidden="1" customHeight="1" x14ac:dyDescent="0.25">
      <c r="A45" s="30"/>
      <c r="B45" s="30"/>
      <c r="C45" s="25" t="str">
        <f t="shared" si="19"/>
        <v/>
      </c>
      <c r="D45" s="25" t="str">
        <f t="shared" si="19"/>
        <v/>
      </c>
      <c r="E45" s="212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0"/>
        <v>0</v>
      </c>
      <c r="P45" s="404"/>
      <c r="Q45" s="212" t="str">
        <f t="shared" si="21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2"/>
        <v>0</v>
      </c>
      <c r="Y45" s="404"/>
      <c r="Z45" s="212" t="str">
        <f t="shared" si="23"/>
        <v/>
      </c>
      <c r="AA45" s="212" t="str">
        <f>IF(OR(Z45=0,Z45=""),"",IF(VLOOKUP(F45*11,$F$14:$Z$21,21,FALSE)=0,"A",IF(Z45&gt;(VLOOKUP(F45*11,$F$14:$Z$21,21,FALSE)),"B","A")))</f>
        <v/>
      </c>
      <c r="AB45" s="212" t="str">
        <f t="shared" ref="AB45:AB53" si="24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19"/>
        <v/>
      </c>
      <c r="D46" s="25" t="str">
        <f t="shared" si="19"/>
        <v/>
      </c>
      <c r="E46" s="213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0"/>
        <v>0</v>
      </c>
      <c r="P46" s="404"/>
      <c r="Q46" s="212" t="str">
        <f t="shared" si="21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2"/>
        <v>0</v>
      </c>
      <c r="Y46" s="404"/>
      <c r="Z46" s="212" t="str">
        <f t="shared" si="23"/>
        <v/>
      </c>
      <c r="AA46" s="212" t="str">
        <f t="shared" ref="AA46:AA53" si="25">IF(OR(Z46=0,Z46=""),"",IF(VLOOKUP(F46/11,$F$6:$Z$13,21,FALSE)=0,"A",IF(Z46&gt;VLOOKUP(F46/11,$F$6:$Z$13,21,FALSE),"B","A")))</f>
        <v/>
      </c>
      <c r="AB46" s="212" t="str">
        <f t="shared" si="24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19"/>
        <v/>
      </c>
      <c r="D47" s="25" t="str">
        <f t="shared" si="19"/>
        <v/>
      </c>
      <c r="E47" s="212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0"/>
        <v>0</v>
      </c>
      <c r="P47" s="404"/>
      <c r="Q47" s="212" t="str">
        <f t="shared" si="21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2"/>
        <v>0</v>
      </c>
      <c r="Y47" s="404"/>
      <c r="Z47" s="212" t="str">
        <f t="shared" si="23"/>
        <v/>
      </c>
      <c r="AA47" s="212" t="str">
        <f t="shared" si="25"/>
        <v/>
      </c>
      <c r="AB47" s="212" t="str">
        <f t="shared" si="24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19"/>
        <v/>
      </c>
      <c r="D48" s="25" t="str">
        <f t="shared" si="19"/>
        <v/>
      </c>
      <c r="E48" s="213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0"/>
        <v>0</v>
      </c>
      <c r="P48" s="404"/>
      <c r="Q48" s="212" t="str">
        <f t="shared" si="21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2"/>
        <v>0</v>
      </c>
      <c r="Y48" s="404"/>
      <c r="Z48" s="212" t="str">
        <f t="shared" si="23"/>
        <v/>
      </c>
      <c r="AA48" s="212" t="str">
        <f t="shared" si="25"/>
        <v/>
      </c>
      <c r="AB48" s="212" t="str">
        <f t="shared" si="24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9"/>
        <v/>
      </c>
      <c r="D49" s="25" t="str">
        <f t="shared" si="19"/>
        <v/>
      </c>
      <c r="E49" s="212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0"/>
        <v>0</v>
      </c>
      <c r="P49" s="404"/>
      <c r="Q49" s="212" t="str">
        <f t="shared" si="21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2"/>
        <v>0</v>
      </c>
      <c r="Y49" s="404"/>
      <c r="Z49" s="212" t="str">
        <f t="shared" si="23"/>
        <v/>
      </c>
      <c r="AA49" s="212" t="str">
        <f t="shared" si="25"/>
        <v/>
      </c>
      <c r="AB49" s="212" t="str">
        <f t="shared" si="24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9"/>
        <v/>
      </c>
      <c r="D50" s="25" t="str">
        <f t="shared" si="19"/>
        <v/>
      </c>
      <c r="E50" s="213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0"/>
        <v>0</v>
      </c>
      <c r="P50" s="404"/>
      <c r="Q50" s="212" t="str">
        <f t="shared" si="21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2"/>
        <v>0</v>
      </c>
      <c r="Y50" s="404"/>
      <c r="Z50" s="212" t="str">
        <f t="shared" si="23"/>
        <v/>
      </c>
      <c r="AA50" s="212" t="str">
        <f t="shared" si="25"/>
        <v/>
      </c>
      <c r="AB50" s="212" t="str">
        <f t="shared" si="24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9"/>
        <v/>
      </c>
      <c r="D51" s="25" t="str">
        <f t="shared" si="19"/>
        <v/>
      </c>
      <c r="E51" s="212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0"/>
        <v>0</v>
      </c>
      <c r="P51" s="404"/>
      <c r="Q51" s="212" t="str">
        <f t="shared" si="21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2"/>
        <v>0</v>
      </c>
      <c r="Y51" s="404"/>
      <c r="Z51" s="212" t="str">
        <f t="shared" si="23"/>
        <v/>
      </c>
      <c r="AA51" s="212" t="str">
        <f t="shared" si="25"/>
        <v/>
      </c>
      <c r="AB51" s="212" t="str">
        <f t="shared" si="24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9"/>
        <v/>
      </c>
      <c r="D52" s="25" t="str">
        <f t="shared" si="19"/>
        <v/>
      </c>
      <c r="E52" s="213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0"/>
        <v>0</v>
      </c>
      <c r="P52" s="404"/>
      <c r="Q52" s="212" t="str">
        <f t="shared" si="21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2"/>
        <v>0</v>
      </c>
      <c r="Y52" s="404"/>
      <c r="Z52" s="212" t="str">
        <f t="shared" si="23"/>
        <v/>
      </c>
      <c r="AA52" s="212" t="str">
        <f t="shared" si="25"/>
        <v/>
      </c>
      <c r="AB52" s="212" t="str">
        <f t="shared" si="24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9"/>
        <v/>
      </c>
      <c r="D53" s="25" t="str">
        <f t="shared" si="19"/>
        <v/>
      </c>
      <c r="E53" s="212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0"/>
        <v>0</v>
      </c>
      <c r="P53" s="404"/>
      <c r="Q53" s="212" t="str">
        <f t="shared" si="21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2"/>
        <v>0</v>
      </c>
      <c r="Y53" s="404"/>
      <c r="Z53" s="212" t="str">
        <f t="shared" si="23"/>
        <v/>
      </c>
      <c r="AA53" s="212" t="str">
        <f t="shared" si="25"/>
        <v/>
      </c>
      <c r="AB53" s="212" t="str">
        <f t="shared" si="24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212" t="s">
        <v>43</v>
      </c>
      <c r="F56" s="212" t="s">
        <v>44</v>
      </c>
      <c r="G56" s="212" t="s">
        <v>24</v>
      </c>
      <c r="H56" s="212" t="s">
        <v>25</v>
      </c>
      <c r="I56" s="418" t="s">
        <v>45</v>
      </c>
      <c r="J56" s="418"/>
      <c r="K56" s="213" t="s">
        <v>43</v>
      </c>
      <c r="L56" s="214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215"/>
      <c r="AB56" s="215"/>
      <c r="AC56" s="71"/>
    </row>
    <row r="57" spans="1:30" ht="15.95" hidden="1" customHeight="1" x14ac:dyDescent="0.25">
      <c r="C57" s="25">
        <v>17</v>
      </c>
      <c r="D57" s="17">
        <v>25</v>
      </c>
      <c r="E57" s="212">
        <v>17</v>
      </c>
      <c r="F57" s="212" t="str">
        <f>IF(ISERROR(VLOOKUP($C57,$L$68:$N$99,2,FALSE)=TRUE),"",VLOOKUP($C57,$L$68:$N$99,2,FALSE))</f>
        <v/>
      </c>
      <c r="G57" s="56" t="str">
        <f t="shared" ref="G57:G64" si="26">IF(ISERROR(VLOOKUP($F57,males_declared,2,FALSE))=TRUE,"",UPPER(VLOOKUP($F57,males_declared,2,FALSE)))</f>
        <v/>
      </c>
      <c r="H57" s="56" t="str">
        <f t="shared" ref="H57:H64" si="27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212">
        <v>25</v>
      </c>
      <c r="L57" s="212" t="str">
        <f>IF(ISERROR(VLOOKUP($D57,$L$68:$N$99,2,FALSE)=TRUE),"",VLOOKUP($D57,$L$68:$N$99,2,FALSE))</f>
        <v/>
      </c>
      <c r="M57" s="405" t="str">
        <f t="shared" ref="M57:M64" si="28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9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212">
        <v>18</v>
      </c>
      <c r="F58" s="212" t="str">
        <f t="shared" ref="F58:F64" si="30">IF(ISERROR(VLOOKUP($C58,$L$68:$N$99,2,FALSE)=TRUE),"",VLOOKUP($C58,$L$68:$N$99,2,FALSE))</f>
        <v/>
      </c>
      <c r="G58" s="56" t="str">
        <f t="shared" si="26"/>
        <v/>
      </c>
      <c r="H58" s="56" t="str">
        <f t="shared" si="27"/>
        <v/>
      </c>
      <c r="I58" s="402" t="str">
        <f t="shared" ref="I58:I64" si="31">IF(ISERROR(VLOOKUP($C58,$L$68:$N$99,3,FALSE)=TRUE),"",VLOOKUP($C58,$L$68:$N$99,3,FALSE))</f>
        <v/>
      </c>
      <c r="J58" s="404"/>
      <c r="K58" s="212">
        <v>26</v>
      </c>
      <c r="L58" s="212" t="str">
        <f t="shared" ref="L58:L64" si="32">IF(ISERROR(VLOOKUP($D58,$L$68:$N$99,2,FALSE)=TRUE),"",VLOOKUP($D58,$L$68:$N$99,2,FALSE))</f>
        <v/>
      </c>
      <c r="M58" s="405" t="str">
        <f t="shared" si="28"/>
        <v/>
      </c>
      <c r="N58" s="406"/>
      <c r="O58" s="406"/>
      <c r="P58" s="407"/>
      <c r="Q58" s="408" t="str">
        <f t="shared" si="29"/>
        <v/>
      </c>
      <c r="R58" s="409"/>
      <c r="S58" s="409"/>
      <c r="T58" s="410"/>
      <c r="U58" s="402" t="str">
        <f t="shared" ref="U58:U64" si="33">IF(ISERROR(VLOOKUP($D58,$L$68:$N$99,3,FALSE)=TRUE),"",VLOOKUP($D58,$L$68:$N$99,3,FALSE))</f>
        <v/>
      </c>
      <c r="V58" s="404"/>
      <c r="W58" s="41"/>
      <c r="X58" s="42"/>
      <c r="Y58" s="42"/>
      <c r="Z58" s="20"/>
      <c r="AA58" s="215"/>
      <c r="AB58" s="215"/>
      <c r="AC58" s="71"/>
    </row>
    <row r="59" spans="1:30" ht="15.95" hidden="1" customHeight="1" x14ac:dyDescent="0.25">
      <c r="C59" s="25">
        <v>19</v>
      </c>
      <c r="D59" s="17">
        <v>27</v>
      </c>
      <c r="E59" s="212">
        <v>19</v>
      </c>
      <c r="F59" s="212" t="str">
        <f t="shared" si="30"/>
        <v/>
      </c>
      <c r="G59" s="56" t="str">
        <f t="shared" si="26"/>
        <v/>
      </c>
      <c r="H59" s="56" t="str">
        <f t="shared" si="27"/>
        <v/>
      </c>
      <c r="I59" s="402" t="str">
        <f t="shared" si="31"/>
        <v/>
      </c>
      <c r="J59" s="404"/>
      <c r="K59" s="212">
        <v>27</v>
      </c>
      <c r="L59" s="212" t="str">
        <f t="shared" si="32"/>
        <v/>
      </c>
      <c r="M59" s="405" t="str">
        <f t="shared" si="28"/>
        <v/>
      </c>
      <c r="N59" s="406"/>
      <c r="O59" s="406"/>
      <c r="P59" s="407"/>
      <c r="Q59" s="408" t="str">
        <f t="shared" si="29"/>
        <v/>
      </c>
      <c r="R59" s="409"/>
      <c r="S59" s="409"/>
      <c r="T59" s="410"/>
      <c r="U59" s="402" t="str">
        <f t="shared" si="33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212">
        <v>20</v>
      </c>
      <c r="F60" s="212" t="str">
        <f t="shared" si="30"/>
        <v/>
      </c>
      <c r="G60" s="56" t="str">
        <f t="shared" si="26"/>
        <v/>
      </c>
      <c r="H60" s="56" t="str">
        <f t="shared" si="27"/>
        <v/>
      </c>
      <c r="I60" s="402" t="str">
        <f t="shared" si="31"/>
        <v/>
      </c>
      <c r="J60" s="404"/>
      <c r="K60" s="212">
        <v>28</v>
      </c>
      <c r="L60" s="212" t="str">
        <f t="shared" si="32"/>
        <v/>
      </c>
      <c r="M60" s="405" t="str">
        <f t="shared" si="28"/>
        <v/>
      </c>
      <c r="N60" s="406"/>
      <c r="O60" s="406"/>
      <c r="P60" s="407"/>
      <c r="Q60" s="408" t="str">
        <f t="shared" si="29"/>
        <v/>
      </c>
      <c r="R60" s="409"/>
      <c r="S60" s="409"/>
      <c r="T60" s="410"/>
      <c r="U60" s="402" t="str">
        <f t="shared" si="33"/>
        <v/>
      </c>
      <c r="V60" s="404"/>
      <c r="W60" s="41"/>
      <c r="X60" s="42"/>
      <c r="Y60" s="42"/>
      <c r="Z60" s="20"/>
      <c r="AA60" s="215"/>
      <c r="AB60" s="215"/>
      <c r="AC60" s="71"/>
    </row>
    <row r="61" spans="1:30" ht="15.95" hidden="1" customHeight="1" x14ac:dyDescent="0.25">
      <c r="C61" s="25">
        <v>21</v>
      </c>
      <c r="D61" s="17">
        <v>29</v>
      </c>
      <c r="E61" s="212">
        <v>21</v>
      </c>
      <c r="F61" s="212" t="str">
        <f t="shared" si="30"/>
        <v/>
      </c>
      <c r="G61" s="56" t="str">
        <f t="shared" si="26"/>
        <v/>
      </c>
      <c r="H61" s="56" t="str">
        <f t="shared" si="27"/>
        <v/>
      </c>
      <c r="I61" s="402" t="str">
        <f t="shared" si="31"/>
        <v/>
      </c>
      <c r="J61" s="404"/>
      <c r="K61" s="212">
        <v>29</v>
      </c>
      <c r="L61" s="212" t="str">
        <f t="shared" si="32"/>
        <v/>
      </c>
      <c r="M61" s="405" t="str">
        <f t="shared" si="28"/>
        <v/>
      </c>
      <c r="N61" s="406"/>
      <c r="O61" s="406"/>
      <c r="P61" s="407"/>
      <c r="Q61" s="408" t="str">
        <f t="shared" si="29"/>
        <v/>
      </c>
      <c r="R61" s="409"/>
      <c r="S61" s="409"/>
      <c r="T61" s="410"/>
      <c r="U61" s="402" t="str">
        <f t="shared" si="33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212">
        <v>22</v>
      </c>
      <c r="F62" s="212" t="str">
        <f t="shared" si="30"/>
        <v/>
      </c>
      <c r="G62" s="56" t="str">
        <f t="shared" si="26"/>
        <v/>
      </c>
      <c r="H62" s="56" t="str">
        <f t="shared" si="27"/>
        <v/>
      </c>
      <c r="I62" s="402" t="str">
        <f t="shared" si="31"/>
        <v/>
      </c>
      <c r="J62" s="404"/>
      <c r="K62" s="212">
        <v>30</v>
      </c>
      <c r="L62" s="212" t="str">
        <f t="shared" si="32"/>
        <v/>
      </c>
      <c r="M62" s="405" t="str">
        <f t="shared" si="28"/>
        <v/>
      </c>
      <c r="N62" s="406"/>
      <c r="O62" s="406"/>
      <c r="P62" s="407"/>
      <c r="Q62" s="408" t="str">
        <f t="shared" si="29"/>
        <v/>
      </c>
      <c r="R62" s="409"/>
      <c r="S62" s="409"/>
      <c r="T62" s="410"/>
      <c r="U62" s="402" t="str">
        <f t="shared" si="33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212">
        <v>23</v>
      </c>
      <c r="F63" s="212" t="str">
        <f t="shared" si="30"/>
        <v/>
      </c>
      <c r="G63" s="56" t="str">
        <f t="shared" si="26"/>
        <v/>
      </c>
      <c r="H63" s="56" t="str">
        <f t="shared" si="27"/>
        <v/>
      </c>
      <c r="I63" s="402" t="str">
        <f t="shared" si="31"/>
        <v/>
      </c>
      <c r="J63" s="404"/>
      <c r="K63" s="212">
        <v>31</v>
      </c>
      <c r="L63" s="212" t="str">
        <f t="shared" si="32"/>
        <v/>
      </c>
      <c r="M63" s="405" t="str">
        <f t="shared" si="28"/>
        <v/>
      </c>
      <c r="N63" s="406"/>
      <c r="O63" s="406"/>
      <c r="P63" s="407"/>
      <c r="Q63" s="408" t="str">
        <f t="shared" si="29"/>
        <v/>
      </c>
      <c r="R63" s="409"/>
      <c r="S63" s="409"/>
      <c r="T63" s="410"/>
      <c r="U63" s="402" t="str">
        <f t="shared" si="33"/>
        <v/>
      </c>
      <c r="V63" s="404"/>
      <c r="W63" s="41"/>
      <c r="X63" s="42"/>
      <c r="Y63" s="42"/>
      <c r="Z63" s="20"/>
      <c r="AA63" s="215"/>
      <c r="AB63" s="215"/>
      <c r="AC63" s="71"/>
    </row>
    <row r="64" spans="1:30" ht="15.95" hidden="1" customHeight="1" x14ac:dyDescent="0.25">
      <c r="C64" s="25">
        <v>24</v>
      </c>
      <c r="D64" s="17">
        <v>32</v>
      </c>
      <c r="E64" s="212">
        <v>24</v>
      </c>
      <c r="F64" s="212" t="str">
        <f t="shared" si="30"/>
        <v/>
      </c>
      <c r="G64" s="56" t="str">
        <f t="shared" si="26"/>
        <v/>
      </c>
      <c r="H64" s="56" t="str">
        <f t="shared" si="27"/>
        <v/>
      </c>
      <c r="I64" s="402" t="str">
        <f t="shared" si="31"/>
        <v/>
      </c>
      <c r="J64" s="404"/>
      <c r="K64" s="212">
        <v>32</v>
      </c>
      <c r="L64" s="212" t="str">
        <f t="shared" si="32"/>
        <v/>
      </c>
      <c r="M64" s="405" t="str">
        <f t="shared" si="28"/>
        <v/>
      </c>
      <c r="N64" s="406"/>
      <c r="O64" s="406"/>
      <c r="P64" s="407"/>
      <c r="Q64" s="408" t="str">
        <f t="shared" si="29"/>
        <v/>
      </c>
      <c r="R64" s="409"/>
      <c r="S64" s="409"/>
      <c r="T64" s="410"/>
      <c r="U64" s="402" t="str">
        <f t="shared" si="33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4">L68</f>
        <v>4</v>
      </c>
      <c r="F68" s="47">
        <f t="shared" ref="F68:H83" si="35">F6</f>
        <v>63</v>
      </c>
      <c r="G68" s="48" t="str">
        <f t="shared" si="35"/>
        <v>Dara ADEBAYO</v>
      </c>
      <c r="H68" s="48" t="str">
        <f t="shared" si="35"/>
        <v>Harrow AC</v>
      </c>
      <c r="I68" s="47">
        <f>O6</f>
        <v>11.54</v>
      </c>
      <c r="J68" s="47">
        <f>IF(OR(I68=0,I68=""),"",RANK(I68,$I$68:$I$99))</f>
        <v>4</v>
      </c>
      <c r="K68" s="47">
        <f t="shared" ref="K68:K83" si="36">X6</f>
        <v>11.64</v>
      </c>
      <c r="L68" s="47">
        <f t="shared" ref="L68:L99" si="37">IF(OR(K68=0,K68=""),"",RANK(K68,$K$68:$K$99))</f>
        <v>4</v>
      </c>
      <c r="M68" s="47">
        <f t="shared" ref="M68:M99" si="38">F68</f>
        <v>63</v>
      </c>
      <c r="N68" s="47">
        <f t="shared" ref="N68:N99" si="39">K68</f>
        <v>11.64</v>
      </c>
    </row>
    <row r="69" spans="3:14" hidden="1" x14ac:dyDescent="0.25">
      <c r="C69" s="22"/>
      <c r="D69" s="22"/>
      <c r="E69" s="47">
        <f t="shared" si="34"/>
        <v>3</v>
      </c>
      <c r="F69" s="47">
        <f t="shared" si="35"/>
        <v>67</v>
      </c>
      <c r="G69" s="48" t="str">
        <f t="shared" si="35"/>
        <v>Hannah MOLYNEAUX</v>
      </c>
      <c r="H69" s="48" t="str">
        <f t="shared" si="35"/>
        <v>Sheffield &amp; Dearne</v>
      </c>
      <c r="I69" s="47">
        <f t="shared" ref="I69:I83" si="40">O7</f>
        <v>13.82</v>
      </c>
      <c r="J69" s="47">
        <f t="shared" ref="J69:J99" si="41">IF(OR(I69=0,I69=""),"",RANK(I69,$I$68:$I$99))</f>
        <v>2</v>
      </c>
      <c r="K69" s="47">
        <f t="shared" si="36"/>
        <v>13.82</v>
      </c>
      <c r="L69" s="47">
        <f t="shared" si="37"/>
        <v>3</v>
      </c>
      <c r="M69" s="47">
        <f t="shared" si="38"/>
        <v>67</v>
      </c>
      <c r="N69" s="47">
        <f t="shared" si="39"/>
        <v>13.82</v>
      </c>
    </row>
    <row r="70" spans="3:14" hidden="1" x14ac:dyDescent="0.25">
      <c r="C70" s="22"/>
      <c r="D70" s="22"/>
      <c r="E70" s="47">
        <f t="shared" si="34"/>
        <v>2</v>
      </c>
      <c r="F70" s="47">
        <f t="shared" si="35"/>
        <v>68</v>
      </c>
      <c r="G70" s="48" t="str">
        <f t="shared" si="35"/>
        <v>Serena VINCENT</v>
      </c>
      <c r="H70" s="48" t="str">
        <f t="shared" si="35"/>
        <v>City of Portsmouth AC</v>
      </c>
      <c r="I70" s="47">
        <f t="shared" si="40"/>
        <v>13.69</v>
      </c>
      <c r="J70" s="47">
        <f t="shared" si="41"/>
        <v>3</v>
      </c>
      <c r="K70" s="47">
        <f t="shared" si="36"/>
        <v>13.87</v>
      </c>
      <c r="L70" s="47">
        <f t="shared" si="37"/>
        <v>2</v>
      </c>
      <c r="M70" s="47">
        <f t="shared" si="38"/>
        <v>68</v>
      </c>
      <c r="N70" s="47">
        <f t="shared" si="39"/>
        <v>13.87</v>
      </c>
    </row>
    <row r="71" spans="3:14" hidden="1" x14ac:dyDescent="0.25">
      <c r="C71" s="22"/>
      <c r="D71" s="22"/>
      <c r="E71" s="47">
        <f t="shared" si="34"/>
        <v>1</v>
      </c>
      <c r="F71" s="47">
        <f t="shared" si="35"/>
        <v>69</v>
      </c>
      <c r="G71" s="48" t="str">
        <f t="shared" si="35"/>
        <v>Sarah OMOREGIE</v>
      </c>
      <c r="H71" s="48" t="str">
        <f t="shared" si="35"/>
        <v>Cardiff AAC</v>
      </c>
      <c r="I71" s="47">
        <f t="shared" si="40"/>
        <v>14.49</v>
      </c>
      <c r="J71" s="47">
        <f t="shared" si="41"/>
        <v>1</v>
      </c>
      <c r="K71" s="47">
        <f t="shared" si="36"/>
        <v>15.27</v>
      </c>
      <c r="L71" s="47">
        <f t="shared" si="37"/>
        <v>1</v>
      </c>
      <c r="M71" s="47">
        <f t="shared" si="38"/>
        <v>69</v>
      </c>
      <c r="N71" s="47">
        <f t="shared" si="39"/>
        <v>15.27</v>
      </c>
    </row>
    <row r="72" spans="3:14" hidden="1" x14ac:dyDescent="0.25">
      <c r="C72" s="22"/>
      <c r="D72" s="22"/>
      <c r="E72" s="47" t="str">
        <f t="shared" si="34"/>
        <v/>
      </c>
      <c r="F72" s="47">
        <f t="shared" si="35"/>
        <v>0</v>
      </c>
      <c r="G72" s="48" t="str">
        <f t="shared" si="35"/>
        <v/>
      </c>
      <c r="H72" s="48" t="str">
        <f t="shared" si="35"/>
        <v/>
      </c>
      <c r="I72" s="47">
        <f t="shared" si="40"/>
        <v>0</v>
      </c>
      <c r="J72" s="47" t="str">
        <f t="shared" si="41"/>
        <v/>
      </c>
      <c r="K72" s="47">
        <f t="shared" si="36"/>
        <v>0</v>
      </c>
      <c r="L72" s="47" t="str">
        <f t="shared" si="37"/>
        <v/>
      </c>
      <c r="M72" s="47">
        <f t="shared" si="38"/>
        <v>0</v>
      </c>
      <c r="N72" s="47">
        <f t="shared" si="39"/>
        <v>0</v>
      </c>
    </row>
    <row r="73" spans="3:14" hidden="1" x14ac:dyDescent="0.25">
      <c r="C73" s="22"/>
      <c r="D73" s="22"/>
      <c r="E73" s="47" t="str">
        <f t="shared" si="34"/>
        <v/>
      </c>
      <c r="F73" s="47">
        <f t="shared" si="35"/>
        <v>0</v>
      </c>
      <c r="G73" s="48" t="str">
        <f t="shared" si="35"/>
        <v/>
      </c>
      <c r="H73" s="48" t="str">
        <f t="shared" si="35"/>
        <v/>
      </c>
      <c r="I73" s="47">
        <f t="shared" si="40"/>
        <v>0</v>
      </c>
      <c r="J73" s="47" t="str">
        <f t="shared" si="41"/>
        <v/>
      </c>
      <c r="K73" s="47">
        <f t="shared" si="36"/>
        <v>0</v>
      </c>
      <c r="L73" s="47" t="str">
        <f t="shared" si="37"/>
        <v/>
      </c>
      <c r="M73" s="47">
        <f t="shared" si="38"/>
        <v>0</v>
      </c>
      <c r="N73" s="47">
        <f t="shared" si="39"/>
        <v>0</v>
      </c>
    </row>
    <row r="74" spans="3:14" hidden="1" x14ac:dyDescent="0.25">
      <c r="C74" s="22"/>
      <c r="D74" s="22"/>
      <c r="E74" s="47" t="str">
        <f t="shared" si="34"/>
        <v/>
      </c>
      <c r="F74" s="47">
        <f t="shared" si="35"/>
        <v>0</v>
      </c>
      <c r="G74" s="48" t="str">
        <f t="shared" si="35"/>
        <v/>
      </c>
      <c r="H74" s="48" t="str">
        <f t="shared" si="35"/>
        <v/>
      </c>
      <c r="I74" s="47">
        <f t="shared" si="40"/>
        <v>0</v>
      </c>
      <c r="J74" s="47" t="str">
        <f t="shared" si="41"/>
        <v/>
      </c>
      <c r="K74" s="47">
        <f t="shared" si="36"/>
        <v>0</v>
      </c>
      <c r="L74" s="47" t="str">
        <f t="shared" si="37"/>
        <v/>
      </c>
      <c r="M74" s="47">
        <f t="shared" si="38"/>
        <v>0</v>
      </c>
      <c r="N74" s="47">
        <f t="shared" si="39"/>
        <v>0</v>
      </c>
    </row>
    <row r="75" spans="3:14" hidden="1" x14ac:dyDescent="0.25">
      <c r="C75" s="22"/>
      <c r="D75" s="22"/>
      <c r="E75" s="47" t="str">
        <f t="shared" si="34"/>
        <v/>
      </c>
      <c r="F75" s="47">
        <f t="shared" si="35"/>
        <v>0</v>
      </c>
      <c r="G75" s="48" t="str">
        <f t="shared" si="35"/>
        <v/>
      </c>
      <c r="H75" s="48" t="str">
        <f t="shared" si="35"/>
        <v/>
      </c>
      <c r="I75" s="47">
        <f t="shared" si="40"/>
        <v>0</v>
      </c>
      <c r="J75" s="47" t="str">
        <f t="shared" si="41"/>
        <v/>
      </c>
      <c r="K75" s="47">
        <f t="shared" si="36"/>
        <v>0</v>
      </c>
      <c r="L75" s="47" t="str">
        <f t="shared" si="37"/>
        <v/>
      </c>
      <c r="M75" s="47">
        <f t="shared" si="38"/>
        <v>0</v>
      </c>
      <c r="N75" s="47">
        <f t="shared" si="39"/>
        <v>0</v>
      </c>
    </row>
    <row r="76" spans="3:14" hidden="1" x14ac:dyDescent="0.25">
      <c r="C76" s="22"/>
      <c r="D76" s="22"/>
      <c r="E76" s="47" t="str">
        <f t="shared" si="34"/>
        <v/>
      </c>
      <c r="F76" s="47">
        <f t="shared" si="35"/>
        <v>0</v>
      </c>
      <c r="G76" s="48" t="str">
        <f t="shared" si="35"/>
        <v/>
      </c>
      <c r="H76" s="48" t="str">
        <f t="shared" si="35"/>
        <v/>
      </c>
      <c r="I76" s="47">
        <f t="shared" si="40"/>
        <v>0</v>
      </c>
      <c r="J76" s="47" t="str">
        <f t="shared" si="41"/>
        <v/>
      </c>
      <c r="K76" s="47">
        <f t="shared" si="36"/>
        <v>0</v>
      </c>
      <c r="L76" s="47" t="str">
        <f t="shared" si="37"/>
        <v/>
      </c>
      <c r="M76" s="47">
        <f t="shared" si="38"/>
        <v>0</v>
      </c>
      <c r="N76" s="47">
        <f t="shared" si="39"/>
        <v>0</v>
      </c>
    </row>
    <row r="77" spans="3:14" hidden="1" x14ac:dyDescent="0.25">
      <c r="C77" s="22"/>
      <c r="D77" s="22"/>
      <c r="E77" s="47" t="str">
        <f t="shared" si="34"/>
        <v/>
      </c>
      <c r="F77" s="47">
        <f t="shared" si="35"/>
        <v>0</v>
      </c>
      <c r="G77" s="48" t="str">
        <f t="shared" si="35"/>
        <v/>
      </c>
      <c r="H77" s="48" t="str">
        <f t="shared" si="35"/>
        <v/>
      </c>
      <c r="I77" s="47">
        <f t="shared" si="40"/>
        <v>0</v>
      </c>
      <c r="J77" s="47" t="str">
        <f t="shared" si="41"/>
        <v/>
      </c>
      <c r="K77" s="47">
        <f t="shared" si="36"/>
        <v>0</v>
      </c>
      <c r="L77" s="47" t="str">
        <f t="shared" si="37"/>
        <v/>
      </c>
      <c r="M77" s="47">
        <f t="shared" si="38"/>
        <v>0</v>
      </c>
      <c r="N77" s="47">
        <f t="shared" si="39"/>
        <v>0</v>
      </c>
    </row>
    <row r="78" spans="3:14" hidden="1" x14ac:dyDescent="0.25">
      <c r="C78" s="22"/>
      <c r="D78" s="22"/>
      <c r="E78" s="47" t="str">
        <f t="shared" si="34"/>
        <v/>
      </c>
      <c r="F78" s="47">
        <f t="shared" si="35"/>
        <v>0</v>
      </c>
      <c r="G78" s="48" t="str">
        <f t="shared" si="35"/>
        <v/>
      </c>
      <c r="H78" s="48" t="str">
        <f t="shared" si="35"/>
        <v/>
      </c>
      <c r="I78" s="47">
        <f t="shared" si="40"/>
        <v>0</v>
      </c>
      <c r="J78" s="47" t="str">
        <f t="shared" si="41"/>
        <v/>
      </c>
      <c r="K78" s="47">
        <f t="shared" si="36"/>
        <v>0</v>
      </c>
      <c r="L78" s="47" t="str">
        <f t="shared" si="37"/>
        <v/>
      </c>
      <c r="M78" s="47">
        <f t="shared" si="38"/>
        <v>0</v>
      </c>
      <c r="N78" s="47">
        <f t="shared" si="39"/>
        <v>0</v>
      </c>
    </row>
    <row r="79" spans="3:14" hidden="1" x14ac:dyDescent="0.25">
      <c r="C79" s="22"/>
      <c r="D79" s="22"/>
      <c r="E79" s="47" t="str">
        <f t="shared" si="34"/>
        <v/>
      </c>
      <c r="F79" s="47">
        <f t="shared" si="35"/>
        <v>0</v>
      </c>
      <c r="G79" s="48" t="str">
        <f t="shared" si="35"/>
        <v/>
      </c>
      <c r="H79" s="48" t="str">
        <f t="shared" si="35"/>
        <v/>
      </c>
      <c r="I79" s="47">
        <f t="shared" si="40"/>
        <v>0</v>
      </c>
      <c r="J79" s="47" t="str">
        <f t="shared" si="41"/>
        <v/>
      </c>
      <c r="K79" s="47">
        <f t="shared" si="36"/>
        <v>0</v>
      </c>
      <c r="L79" s="47" t="str">
        <f t="shared" si="37"/>
        <v/>
      </c>
      <c r="M79" s="47">
        <f t="shared" si="38"/>
        <v>0</v>
      </c>
      <c r="N79" s="47">
        <f t="shared" si="39"/>
        <v>0</v>
      </c>
    </row>
    <row r="80" spans="3:14" hidden="1" x14ac:dyDescent="0.25">
      <c r="C80" s="22"/>
      <c r="D80" s="22"/>
      <c r="E80" s="47" t="str">
        <f t="shared" si="34"/>
        <v/>
      </c>
      <c r="F80" s="47">
        <f t="shared" si="35"/>
        <v>0</v>
      </c>
      <c r="G80" s="48" t="str">
        <f t="shared" si="35"/>
        <v/>
      </c>
      <c r="H80" s="48" t="str">
        <f t="shared" si="35"/>
        <v/>
      </c>
      <c r="I80" s="47">
        <f t="shared" si="40"/>
        <v>0</v>
      </c>
      <c r="J80" s="47" t="str">
        <f t="shared" si="41"/>
        <v/>
      </c>
      <c r="K80" s="47">
        <f t="shared" si="36"/>
        <v>0</v>
      </c>
      <c r="L80" s="47" t="str">
        <f t="shared" si="37"/>
        <v/>
      </c>
      <c r="M80" s="47">
        <f t="shared" si="38"/>
        <v>0</v>
      </c>
      <c r="N80" s="47">
        <f t="shared" si="39"/>
        <v>0</v>
      </c>
    </row>
    <row r="81" spans="5:45" s="22" customFormat="1" hidden="1" x14ac:dyDescent="0.25">
      <c r="E81" s="47" t="str">
        <f t="shared" si="34"/>
        <v/>
      </c>
      <c r="F81" s="47">
        <f t="shared" si="35"/>
        <v>0</v>
      </c>
      <c r="G81" s="48" t="str">
        <f t="shared" si="35"/>
        <v/>
      </c>
      <c r="H81" s="48" t="str">
        <f t="shared" si="35"/>
        <v/>
      </c>
      <c r="I81" s="47">
        <f t="shared" si="40"/>
        <v>0</v>
      </c>
      <c r="J81" s="47" t="str">
        <f t="shared" si="41"/>
        <v/>
      </c>
      <c r="K81" s="47">
        <f t="shared" si="36"/>
        <v>0</v>
      </c>
      <c r="L81" s="47" t="str">
        <f t="shared" si="37"/>
        <v/>
      </c>
      <c r="M81" s="47">
        <f t="shared" si="38"/>
        <v>0</v>
      </c>
      <c r="N81" s="47">
        <f t="shared" si="39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4"/>
        <v/>
      </c>
      <c r="F82" s="47">
        <f t="shared" si="35"/>
        <v>0</v>
      </c>
      <c r="G82" s="48" t="str">
        <f t="shared" si="35"/>
        <v/>
      </c>
      <c r="H82" s="48" t="str">
        <f t="shared" si="35"/>
        <v/>
      </c>
      <c r="I82" s="47">
        <f t="shared" si="40"/>
        <v>0</v>
      </c>
      <c r="J82" s="47" t="str">
        <f t="shared" si="41"/>
        <v/>
      </c>
      <c r="K82" s="47">
        <f t="shared" si="36"/>
        <v>0</v>
      </c>
      <c r="L82" s="47" t="str">
        <f t="shared" si="37"/>
        <v/>
      </c>
      <c r="M82" s="47">
        <f t="shared" si="38"/>
        <v>0</v>
      </c>
      <c r="N82" s="47">
        <f t="shared" si="39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4"/>
        <v/>
      </c>
      <c r="F83" s="47">
        <f t="shared" si="35"/>
        <v>0</v>
      </c>
      <c r="G83" s="48" t="str">
        <f t="shared" si="35"/>
        <v/>
      </c>
      <c r="H83" s="48" t="str">
        <f t="shared" si="35"/>
        <v/>
      </c>
      <c r="I83" s="47">
        <f t="shared" si="40"/>
        <v>0</v>
      </c>
      <c r="J83" s="47" t="str">
        <f t="shared" si="41"/>
        <v/>
      </c>
      <c r="K83" s="47">
        <f t="shared" si="36"/>
        <v>0</v>
      </c>
      <c r="L83" s="47" t="str">
        <f t="shared" si="37"/>
        <v/>
      </c>
      <c r="M83" s="47">
        <f t="shared" si="38"/>
        <v>0</v>
      </c>
      <c r="N83" s="47">
        <f t="shared" si="39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4"/>
        <v/>
      </c>
      <c r="F84" s="50">
        <f t="shared" ref="F84:H99" si="42">F38</f>
        <v>0</v>
      </c>
      <c r="G84" s="49" t="str">
        <f t="shared" si="42"/>
        <v/>
      </c>
      <c r="H84" s="49" t="str">
        <f t="shared" si="42"/>
        <v/>
      </c>
      <c r="I84" s="50">
        <f>O38</f>
        <v>0</v>
      </c>
      <c r="J84" s="50" t="str">
        <f t="shared" si="41"/>
        <v/>
      </c>
      <c r="K84" s="50">
        <f>X38</f>
        <v>0</v>
      </c>
      <c r="L84" s="50" t="str">
        <f t="shared" si="37"/>
        <v/>
      </c>
      <c r="M84" s="50">
        <f t="shared" si="38"/>
        <v>0</v>
      </c>
      <c r="N84" s="50">
        <f t="shared" si="39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4"/>
        <v/>
      </c>
      <c r="F85" s="50">
        <f t="shared" si="42"/>
        <v>0</v>
      </c>
      <c r="G85" s="49" t="str">
        <f t="shared" si="42"/>
        <v/>
      </c>
      <c r="H85" s="49" t="str">
        <f t="shared" si="42"/>
        <v/>
      </c>
      <c r="I85" s="50">
        <f t="shared" ref="I85:I99" si="43">O39</f>
        <v>0</v>
      </c>
      <c r="J85" s="50" t="str">
        <f t="shared" si="41"/>
        <v/>
      </c>
      <c r="K85" s="50">
        <f t="shared" ref="K85:K99" si="44">X39</f>
        <v>0</v>
      </c>
      <c r="L85" s="50" t="str">
        <f t="shared" si="37"/>
        <v/>
      </c>
      <c r="M85" s="50">
        <f t="shared" si="38"/>
        <v>0</v>
      </c>
      <c r="N85" s="50">
        <f t="shared" si="39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4"/>
        <v/>
      </c>
      <c r="F86" s="50">
        <f t="shared" si="42"/>
        <v>0</v>
      </c>
      <c r="G86" s="49" t="str">
        <f t="shared" si="42"/>
        <v/>
      </c>
      <c r="H86" s="49" t="str">
        <f t="shared" si="42"/>
        <v/>
      </c>
      <c r="I86" s="50">
        <f t="shared" si="43"/>
        <v>0</v>
      </c>
      <c r="J86" s="50" t="str">
        <f t="shared" si="41"/>
        <v/>
      </c>
      <c r="K86" s="50">
        <f t="shared" si="44"/>
        <v>0</v>
      </c>
      <c r="L86" s="50" t="str">
        <f t="shared" si="37"/>
        <v/>
      </c>
      <c r="M86" s="50">
        <f t="shared" si="38"/>
        <v>0</v>
      </c>
      <c r="N86" s="50">
        <f t="shared" si="39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4"/>
        <v/>
      </c>
      <c r="F87" s="50">
        <f t="shared" si="42"/>
        <v>0</v>
      </c>
      <c r="G87" s="49" t="str">
        <f t="shared" si="42"/>
        <v/>
      </c>
      <c r="H87" s="49" t="str">
        <f t="shared" si="42"/>
        <v/>
      </c>
      <c r="I87" s="50">
        <f t="shared" si="43"/>
        <v>0</v>
      </c>
      <c r="J87" s="50" t="str">
        <f t="shared" si="41"/>
        <v/>
      </c>
      <c r="K87" s="50">
        <f t="shared" si="44"/>
        <v>0</v>
      </c>
      <c r="L87" s="50" t="str">
        <f t="shared" si="37"/>
        <v/>
      </c>
      <c r="M87" s="50">
        <f t="shared" si="38"/>
        <v>0</v>
      </c>
      <c r="N87" s="50">
        <f t="shared" si="39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4"/>
        <v/>
      </c>
      <c r="F88" s="50">
        <f t="shared" si="42"/>
        <v>0</v>
      </c>
      <c r="G88" s="49" t="str">
        <f t="shared" si="42"/>
        <v/>
      </c>
      <c r="H88" s="49" t="str">
        <f t="shared" si="42"/>
        <v/>
      </c>
      <c r="I88" s="50">
        <f t="shared" si="43"/>
        <v>0</v>
      </c>
      <c r="J88" s="50" t="str">
        <f t="shared" si="41"/>
        <v/>
      </c>
      <c r="K88" s="50">
        <f t="shared" si="44"/>
        <v>0</v>
      </c>
      <c r="L88" s="50" t="str">
        <f t="shared" si="37"/>
        <v/>
      </c>
      <c r="M88" s="50">
        <f t="shared" si="38"/>
        <v>0</v>
      </c>
      <c r="N88" s="50">
        <f t="shared" si="39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4"/>
        <v/>
      </c>
      <c r="F89" s="50">
        <f t="shared" si="42"/>
        <v>0</v>
      </c>
      <c r="G89" s="49" t="str">
        <f t="shared" si="42"/>
        <v/>
      </c>
      <c r="H89" s="49" t="str">
        <f t="shared" si="42"/>
        <v/>
      </c>
      <c r="I89" s="50">
        <f t="shared" si="43"/>
        <v>0</v>
      </c>
      <c r="J89" s="50" t="str">
        <f t="shared" si="41"/>
        <v/>
      </c>
      <c r="K89" s="50">
        <f t="shared" si="44"/>
        <v>0</v>
      </c>
      <c r="L89" s="50" t="str">
        <f t="shared" si="37"/>
        <v/>
      </c>
      <c r="M89" s="50">
        <f t="shared" si="38"/>
        <v>0</v>
      </c>
      <c r="N89" s="50">
        <f t="shared" si="39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4"/>
        <v/>
      </c>
      <c r="F90" s="50">
        <f t="shared" si="42"/>
        <v>0</v>
      </c>
      <c r="G90" s="49" t="str">
        <f t="shared" si="42"/>
        <v/>
      </c>
      <c r="H90" s="49" t="str">
        <f t="shared" si="42"/>
        <v/>
      </c>
      <c r="I90" s="50">
        <f t="shared" si="43"/>
        <v>0</v>
      </c>
      <c r="J90" s="50" t="str">
        <f t="shared" si="41"/>
        <v/>
      </c>
      <c r="K90" s="50">
        <f t="shared" si="44"/>
        <v>0</v>
      </c>
      <c r="L90" s="50" t="str">
        <f t="shared" si="37"/>
        <v/>
      </c>
      <c r="M90" s="50">
        <f t="shared" si="38"/>
        <v>0</v>
      </c>
      <c r="N90" s="50">
        <f t="shared" si="39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4"/>
        <v/>
      </c>
      <c r="F91" s="50" t="str">
        <f t="shared" si="42"/>
        <v/>
      </c>
      <c r="G91" s="49" t="str">
        <f t="shared" si="42"/>
        <v/>
      </c>
      <c r="H91" s="49" t="str">
        <f t="shared" si="42"/>
        <v/>
      </c>
      <c r="I91" s="50">
        <f t="shared" si="43"/>
        <v>0</v>
      </c>
      <c r="J91" s="50" t="str">
        <f t="shared" si="41"/>
        <v/>
      </c>
      <c r="K91" s="50">
        <f t="shared" si="44"/>
        <v>0</v>
      </c>
      <c r="L91" s="50" t="str">
        <f t="shared" si="37"/>
        <v/>
      </c>
      <c r="M91" s="50" t="str">
        <f t="shared" si="38"/>
        <v/>
      </c>
      <c r="N91" s="50">
        <f t="shared" si="39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4"/>
        <v/>
      </c>
      <c r="F92" s="50" t="str">
        <f t="shared" si="42"/>
        <v/>
      </c>
      <c r="G92" s="49" t="str">
        <f t="shared" si="42"/>
        <v/>
      </c>
      <c r="H92" s="49" t="str">
        <f t="shared" si="42"/>
        <v/>
      </c>
      <c r="I92" s="50">
        <f t="shared" si="43"/>
        <v>0</v>
      </c>
      <c r="J92" s="50" t="str">
        <f t="shared" si="41"/>
        <v/>
      </c>
      <c r="K92" s="50">
        <f t="shared" si="44"/>
        <v>0</v>
      </c>
      <c r="L92" s="50" t="str">
        <f t="shared" si="37"/>
        <v/>
      </c>
      <c r="M92" s="50" t="str">
        <f t="shared" si="38"/>
        <v/>
      </c>
      <c r="N92" s="50">
        <f t="shared" si="39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4"/>
        <v/>
      </c>
      <c r="F93" s="50" t="str">
        <f t="shared" si="42"/>
        <v/>
      </c>
      <c r="G93" s="49" t="str">
        <f t="shared" si="42"/>
        <v/>
      </c>
      <c r="H93" s="49" t="str">
        <f t="shared" si="42"/>
        <v/>
      </c>
      <c r="I93" s="50">
        <f t="shared" si="43"/>
        <v>0</v>
      </c>
      <c r="J93" s="50" t="str">
        <f t="shared" si="41"/>
        <v/>
      </c>
      <c r="K93" s="50">
        <f t="shared" si="44"/>
        <v>0</v>
      </c>
      <c r="L93" s="50" t="str">
        <f t="shared" si="37"/>
        <v/>
      </c>
      <c r="M93" s="50" t="str">
        <f t="shared" si="38"/>
        <v/>
      </c>
      <c r="N93" s="50">
        <f t="shared" si="39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4"/>
        <v/>
      </c>
      <c r="F94" s="50" t="str">
        <f t="shared" si="42"/>
        <v/>
      </c>
      <c r="G94" s="49" t="str">
        <f t="shared" si="42"/>
        <v/>
      </c>
      <c r="H94" s="49" t="str">
        <f t="shared" si="42"/>
        <v/>
      </c>
      <c r="I94" s="50">
        <f t="shared" si="43"/>
        <v>0</v>
      </c>
      <c r="J94" s="50" t="str">
        <f t="shared" si="41"/>
        <v/>
      </c>
      <c r="K94" s="50">
        <f t="shared" si="44"/>
        <v>0</v>
      </c>
      <c r="L94" s="50" t="str">
        <f t="shared" si="37"/>
        <v/>
      </c>
      <c r="M94" s="50" t="str">
        <f t="shared" si="38"/>
        <v/>
      </c>
      <c r="N94" s="50">
        <f t="shared" si="39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4"/>
        <v/>
      </c>
      <c r="F95" s="50" t="str">
        <f t="shared" si="42"/>
        <v/>
      </c>
      <c r="G95" s="49" t="str">
        <f t="shared" si="42"/>
        <v/>
      </c>
      <c r="H95" s="49" t="str">
        <f t="shared" si="42"/>
        <v/>
      </c>
      <c r="I95" s="50">
        <f t="shared" si="43"/>
        <v>0</v>
      </c>
      <c r="J95" s="50" t="str">
        <f t="shared" si="41"/>
        <v/>
      </c>
      <c r="K95" s="50">
        <f t="shared" si="44"/>
        <v>0</v>
      </c>
      <c r="L95" s="50" t="str">
        <f t="shared" si="37"/>
        <v/>
      </c>
      <c r="M95" s="50" t="str">
        <f t="shared" si="38"/>
        <v/>
      </c>
      <c r="N95" s="50">
        <f t="shared" si="39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4"/>
        <v/>
      </c>
      <c r="F96" s="50" t="str">
        <f t="shared" si="42"/>
        <v/>
      </c>
      <c r="G96" s="49" t="str">
        <f t="shared" si="42"/>
        <v/>
      </c>
      <c r="H96" s="49" t="str">
        <f t="shared" si="42"/>
        <v/>
      </c>
      <c r="I96" s="50">
        <f t="shared" si="43"/>
        <v>0</v>
      </c>
      <c r="J96" s="50" t="str">
        <f t="shared" si="41"/>
        <v/>
      </c>
      <c r="K96" s="50">
        <f t="shared" si="44"/>
        <v>0</v>
      </c>
      <c r="L96" s="50" t="str">
        <f t="shared" si="37"/>
        <v/>
      </c>
      <c r="M96" s="50" t="str">
        <f t="shared" si="38"/>
        <v/>
      </c>
      <c r="N96" s="50">
        <f t="shared" si="39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4"/>
        <v/>
      </c>
      <c r="F97" s="50" t="str">
        <f t="shared" si="42"/>
        <v/>
      </c>
      <c r="G97" s="49" t="str">
        <f t="shared" si="42"/>
        <v/>
      </c>
      <c r="H97" s="49" t="str">
        <f t="shared" si="42"/>
        <v/>
      </c>
      <c r="I97" s="50">
        <f t="shared" si="43"/>
        <v>0</v>
      </c>
      <c r="J97" s="50" t="str">
        <f t="shared" si="41"/>
        <v/>
      </c>
      <c r="K97" s="50">
        <f t="shared" si="44"/>
        <v>0</v>
      </c>
      <c r="L97" s="50" t="str">
        <f t="shared" si="37"/>
        <v/>
      </c>
      <c r="M97" s="50" t="str">
        <f t="shared" si="38"/>
        <v/>
      </c>
      <c r="N97" s="50">
        <f t="shared" si="39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4"/>
        <v/>
      </c>
      <c r="F98" s="50" t="str">
        <f t="shared" si="42"/>
        <v/>
      </c>
      <c r="G98" s="49" t="str">
        <f t="shared" si="42"/>
        <v/>
      </c>
      <c r="H98" s="49" t="str">
        <f t="shared" si="42"/>
        <v/>
      </c>
      <c r="I98" s="50">
        <f t="shared" si="43"/>
        <v>0</v>
      </c>
      <c r="J98" s="50" t="str">
        <f t="shared" si="41"/>
        <v/>
      </c>
      <c r="K98" s="50">
        <f t="shared" si="44"/>
        <v>0</v>
      </c>
      <c r="L98" s="50" t="str">
        <f t="shared" si="37"/>
        <v/>
      </c>
      <c r="M98" s="50" t="str">
        <f t="shared" si="38"/>
        <v/>
      </c>
      <c r="N98" s="50">
        <f t="shared" si="39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4"/>
        <v/>
      </c>
      <c r="F99" s="50" t="str">
        <f t="shared" si="42"/>
        <v/>
      </c>
      <c r="G99" s="49" t="str">
        <f t="shared" si="42"/>
        <v/>
      </c>
      <c r="H99" s="49" t="str">
        <f t="shared" si="42"/>
        <v/>
      </c>
      <c r="I99" s="50">
        <f t="shared" si="43"/>
        <v>0</v>
      </c>
      <c r="J99" s="50" t="str">
        <f t="shared" si="41"/>
        <v/>
      </c>
      <c r="K99" s="50">
        <f t="shared" si="44"/>
        <v>0</v>
      </c>
      <c r="L99" s="50" t="str">
        <f t="shared" si="37"/>
        <v/>
      </c>
      <c r="M99" s="50" t="str">
        <f t="shared" si="38"/>
        <v/>
      </c>
      <c r="N99" s="50">
        <f t="shared" si="39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406"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10:F21">
    <cfRule type="duplicateValues" dxfId="4" priority="2"/>
  </conditionalFormatting>
  <conditionalFormatting sqref="F6:F9">
    <cfRule type="duplicateValues" dxfId="3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7F23-3154-4C75-9C8A-EFF9020DC20E}">
  <sheetPr>
    <tabColor rgb="FF002060"/>
  </sheetPr>
  <dimension ref="A1:AS99"/>
  <sheetViews>
    <sheetView showZeros="0" view="pageBreakPreview" topLeftCell="E1" zoomScaleNormal="100" zoomScaleSheetLayoutView="100" workbookViewId="0">
      <pane ySplit="1" topLeftCell="A12" activePane="bottomLeft" state="frozenSplit"/>
      <selection activeCell="O85" sqref="O85"/>
      <selection pane="bottomLeft" activeCell="T15" sqref="T15:U15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995</v>
      </c>
      <c r="H3" s="428"/>
      <c r="I3" s="426" t="s">
        <v>20</v>
      </c>
      <c r="J3" s="429"/>
      <c r="K3" s="427"/>
      <c r="L3" s="460">
        <v>11</v>
      </c>
      <c r="M3" s="461"/>
      <c r="N3" s="426" t="s">
        <v>21</v>
      </c>
      <c r="O3" s="429"/>
      <c r="P3" s="427"/>
      <c r="Q3" s="65" t="s">
        <v>996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212"/>
      <c r="F5" s="212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290">
        <v>62</v>
      </c>
      <c r="G6" s="232" t="str">
        <f t="shared" ref="G6:G21" si="0">IFERROR(VLOOKUP($F6,shot,2,FALSE)&amp;" "&amp;UPPER(VLOOKUP($F6,shot,3,FALSE)),"")</f>
        <v>Lydia CHURCH</v>
      </c>
      <c r="H6" s="232" t="str">
        <f t="shared" ref="H6:H21" si="1">IFERROR(VLOOKUP($F6,shot,5,FALSE),"")</f>
        <v>Nene Valley Harriers</v>
      </c>
      <c r="I6" s="458">
        <v>11</v>
      </c>
      <c r="J6" s="459"/>
      <c r="K6" s="458">
        <v>11.48</v>
      </c>
      <c r="L6" s="459"/>
      <c r="M6" s="458">
        <v>10.89</v>
      </c>
      <c r="N6" s="459"/>
      <c r="O6" s="460">
        <f>IF(AND(I6="X",K6="X",M6="X"),0,LARGE(I6:N6,1))</f>
        <v>11.48</v>
      </c>
      <c r="P6" s="461"/>
      <c r="Q6" s="33">
        <f>J68</f>
        <v>5</v>
      </c>
      <c r="R6" s="458">
        <v>11.68</v>
      </c>
      <c r="S6" s="459"/>
      <c r="T6" s="458">
        <v>11.6</v>
      </c>
      <c r="U6" s="459"/>
      <c r="V6" s="458">
        <v>11.54</v>
      </c>
      <c r="W6" s="459"/>
      <c r="X6" s="460">
        <f>IF(AND(R6="X",T6="X",V6="X"),O6,IF(O6&gt;LARGE(R6:W6,1),O6,LARGE(R6:W6,1)))</f>
        <v>11.68</v>
      </c>
      <c r="Y6" s="461"/>
      <c r="Z6" s="33">
        <f>L68</f>
        <v>5</v>
      </c>
      <c r="AA6" s="216" t="str">
        <f t="shared" ref="AA6:AA21" si="2">IFERROR(VLOOKUP($F6,shot,4,FALSE),"")</f>
        <v>Senior</v>
      </c>
      <c r="AB6" s="216">
        <f t="shared" ref="AB6:AB21" si="3">IFERROR(VLOOKUP($F6,shot,8,FALSE),"")</f>
        <v>0</v>
      </c>
      <c r="AC6" s="69" t="str">
        <f t="shared" ref="AC6:AC21" si="4">IFERROR(VLOOKUP($F6,shot,7,FALSE),"")</f>
        <v>11.93</v>
      </c>
      <c r="AD6" s="34"/>
    </row>
    <row r="7" spans="1:44" ht="15.95" customHeight="1" x14ac:dyDescent="0.25">
      <c r="A7" s="30"/>
      <c r="B7" s="30"/>
      <c r="C7" s="25"/>
      <c r="D7" s="25"/>
      <c r="E7" s="216">
        <v>2</v>
      </c>
      <c r="F7" s="290">
        <v>64</v>
      </c>
      <c r="G7" s="232" t="str">
        <f t="shared" si="0"/>
        <v>Becki HALL</v>
      </c>
      <c r="H7" s="232" t="str">
        <f t="shared" si="1"/>
        <v>Nene Valley Harriers</v>
      </c>
      <c r="I7" s="458">
        <v>11.97</v>
      </c>
      <c r="J7" s="459"/>
      <c r="K7" s="458">
        <v>11.66</v>
      </c>
      <c r="L7" s="459"/>
      <c r="M7" s="458" t="s">
        <v>1005</v>
      </c>
      <c r="N7" s="459"/>
      <c r="O7" s="460">
        <f t="shared" ref="O7:O21" si="5">IF(AND(I7="X",K7="X",M7="X"),0,LARGE(I7:N7,1))</f>
        <v>11.97</v>
      </c>
      <c r="P7" s="461"/>
      <c r="Q7" s="33">
        <f t="shared" ref="Q7:Q21" si="6">J69</f>
        <v>4</v>
      </c>
      <c r="R7" s="458">
        <v>11.66</v>
      </c>
      <c r="S7" s="459"/>
      <c r="T7" s="458">
        <v>12.31</v>
      </c>
      <c r="U7" s="459"/>
      <c r="V7" s="458">
        <v>12.19</v>
      </c>
      <c r="W7" s="459"/>
      <c r="X7" s="460">
        <f t="shared" ref="X7:X21" si="7">IF(AND(R7="X",T7="X",V7="X"),O7,IF(O7&gt;LARGE(R7:W7,1),O7,LARGE(R7:W7,1)))</f>
        <v>12.31</v>
      </c>
      <c r="Y7" s="461"/>
      <c r="Z7" s="33">
        <f t="shared" ref="Z7:Z21" si="8">L69</f>
        <v>4</v>
      </c>
      <c r="AA7" s="216" t="str">
        <f t="shared" si="2"/>
        <v>Senior</v>
      </c>
      <c r="AB7" s="216">
        <f t="shared" si="3"/>
        <v>0</v>
      </c>
      <c r="AC7" s="144" t="str">
        <f t="shared" si="4"/>
        <v>12.96</v>
      </c>
      <c r="AD7" s="35"/>
    </row>
    <row r="8" spans="1:44" ht="15.95" customHeight="1" x14ac:dyDescent="0.25">
      <c r="A8" s="30"/>
      <c r="B8" s="30"/>
      <c r="C8" s="25"/>
      <c r="D8" s="25"/>
      <c r="E8" s="216">
        <v>3</v>
      </c>
      <c r="F8" s="290">
        <v>65</v>
      </c>
      <c r="G8" s="232" t="str">
        <f t="shared" si="0"/>
        <v>Emma DAKIN</v>
      </c>
      <c r="H8" s="232" t="str">
        <f t="shared" si="1"/>
        <v>Rotherham Harriers</v>
      </c>
      <c r="I8" s="458">
        <v>12.1</v>
      </c>
      <c r="J8" s="459"/>
      <c r="K8" s="458">
        <v>12.39</v>
      </c>
      <c r="L8" s="459"/>
      <c r="M8" s="458" t="s">
        <v>1005</v>
      </c>
      <c r="N8" s="459"/>
      <c r="O8" s="460">
        <f t="shared" si="5"/>
        <v>12.39</v>
      </c>
      <c r="P8" s="461"/>
      <c r="Q8" s="33">
        <f t="shared" si="6"/>
        <v>3</v>
      </c>
      <c r="R8" s="458">
        <v>12.41</v>
      </c>
      <c r="S8" s="459"/>
      <c r="T8" s="458">
        <v>12.85</v>
      </c>
      <c r="U8" s="459"/>
      <c r="V8" s="458">
        <v>12.77</v>
      </c>
      <c r="W8" s="459"/>
      <c r="X8" s="460">
        <f t="shared" si="7"/>
        <v>12.85</v>
      </c>
      <c r="Y8" s="461"/>
      <c r="Z8" s="33">
        <f t="shared" si="8"/>
        <v>3</v>
      </c>
      <c r="AA8" s="216" t="str">
        <f t="shared" si="2"/>
        <v>Senior</v>
      </c>
      <c r="AB8" s="216">
        <f t="shared" si="3"/>
        <v>0</v>
      </c>
      <c r="AC8" s="69" t="str">
        <f t="shared" si="4"/>
        <v>13.50</v>
      </c>
    </row>
    <row r="9" spans="1:44" ht="15.95" customHeight="1" x14ac:dyDescent="0.25">
      <c r="A9" s="30"/>
      <c r="B9" s="30"/>
      <c r="C9" s="25"/>
      <c r="D9" s="25"/>
      <c r="E9" s="216">
        <v>4</v>
      </c>
      <c r="F9" s="290">
        <v>66</v>
      </c>
      <c r="G9" s="232" t="str">
        <f t="shared" si="0"/>
        <v>Sabrina FORTUNE</v>
      </c>
      <c r="H9" s="232" t="str">
        <f t="shared" si="1"/>
        <v>Deeside AAC</v>
      </c>
      <c r="I9" s="458">
        <v>12.22</v>
      </c>
      <c r="J9" s="459"/>
      <c r="K9" s="458">
        <v>13.1</v>
      </c>
      <c r="L9" s="459"/>
      <c r="M9" s="458" t="s">
        <v>1005</v>
      </c>
      <c r="N9" s="459"/>
      <c r="O9" s="460">
        <f t="shared" si="5"/>
        <v>13.1</v>
      </c>
      <c r="P9" s="461"/>
      <c r="Q9" s="33">
        <f t="shared" si="6"/>
        <v>2</v>
      </c>
      <c r="R9" s="458" t="s">
        <v>1005</v>
      </c>
      <c r="S9" s="459"/>
      <c r="T9" s="458">
        <v>12.25</v>
      </c>
      <c r="U9" s="459"/>
      <c r="V9" s="458">
        <v>12.42</v>
      </c>
      <c r="W9" s="459"/>
      <c r="X9" s="460">
        <f t="shared" si="7"/>
        <v>13.1</v>
      </c>
      <c r="Y9" s="461"/>
      <c r="Z9" s="33">
        <f t="shared" si="8"/>
        <v>2</v>
      </c>
      <c r="AA9" s="216" t="str">
        <f t="shared" si="2"/>
        <v>Senior</v>
      </c>
      <c r="AB9" s="216">
        <f t="shared" si="3"/>
        <v>0</v>
      </c>
      <c r="AC9" s="69" t="str">
        <f t="shared" si="4"/>
        <v>13.70</v>
      </c>
    </row>
    <row r="10" spans="1:44" ht="15.95" customHeight="1" x14ac:dyDescent="0.25">
      <c r="A10" s="30"/>
      <c r="B10" s="30"/>
      <c r="C10" s="25"/>
      <c r="D10" s="25"/>
      <c r="E10" s="216">
        <v>5</v>
      </c>
      <c r="F10" s="290">
        <v>70</v>
      </c>
      <c r="G10" s="232" t="str">
        <f t="shared" si="0"/>
        <v>Adele NICOLL</v>
      </c>
      <c r="H10" s="232" t="str">
        <f t="shared" si="1"/>
        <v>Birchfield Harriers</v>
      </c>
      <c r="I10" s="458">
        <v>15.2</v>
      </c>
      <c r="J10" s="459"/>
      <c r="K10" s="458">
        <v>15.03</v>
      </c>
      <c r="L10" s="459"/>
      <c r="M10" s="458" t="s">
        <v>1005</v>
      </c>
      <c r="N10" s="459"/>
      <c r="O10" s="460">
        <f t="shared" si="5"/>
        <v>15.2</v>
      </c>
      <c r="P10" s="461"/>
      <c r="Q10" s="33">
        <f t="shared" si="6"/>
        <v>1</v>
      </c>
      <c r="R10" s="458">
        <v>15.46</v>
      </c>
      <c r="S10" s="459"/>
      <c r="T10" s="458">
        <v>15.14</v>
      </c>
      <c r="U10" s="459"/>
      <c r="V10" s="458">
        <v>15.39</v>
      </c>
      <c r="W10" s="459"/>
      <c r="X10" s="460">
        <f t="shared" si="7"/>
        <v>15.46</v>
      </c>
      <c r="Y10" s="461"/>
      <c r="Z10" s="33">
        <f t="shared" si="8"/>
        <v>1</v>
      </c>
      <c r="AA10" s="216" t="str">
        <f t="shared" si="2"/>
        <v>Senior</v>
      </c>
      <c r="AB10" s="216">
        <f t="shared" si="3"/>
        <v>0</v>
      </c>
      <c r="AC10" s="69" t="str">
        <f t="shared" si="4"/>
        <v>15.58</v>
      </c>
    </row>
    <row r="11" spans="1:44" ht="15.95" customHeight="1" x14ac:dyDescent="0.25">
      <c r="A11" s="30"/>
      <c r="B11" s="30"/>
      <c r="C11" s="25"/>
      <c r="D11" s="25"/>
      <c r="E11" s="216">
        <v>6</v>
      </c>
      <c r="F11" s="290"/>
      <c r="G11" s="232" t="str">
        <f t="shared" si="0"/>
        <v/>
      </c>
      <c r="H11" s="232" t="str">
        <f t="shared" si="1"/>
        <v/>
      </c>
      <c r="I11" s="458">
        <v>0</v>
      </c>
      <c r="J11" s="459"/>
      <c r="K11" s="458">
        <v>0</v>
      </c>
      <c r="L11" s="459"/>
      <c r="M11" s="458">
        <v>0</v>
      </c>
      <c r="N11" s="459"/>
      <c r="O11" s="460">
        <f t="shared" si="5"/>
        <v>0</v>
      </c>
      <c r="P11" s="461"/>
      <c r="Q11" s="33" t="str">
        <f t="shared" si="6"/>
        <v/>
      </c>
      <c r="R11" s="458">
        <v>0</v>
      </c>
      <c r="S11" s="459"/>
      <c r="T11" s="458">
        <v>0</v>
      </c>
      <c r="U11" s="459"/>
      <c r="V11" s="458">
        <v>0</v>
      </c>
      <c r="W11" s="459"/>
      <c r="X11" s="460">
        <f t="shared" si="7"/>
        <v>0</v>
      </c>
      <c r="Y11" s="461"/>
      <c r="Z11" s="33" t="str">
        <f t="shared" si="8"/>
        <v/>
      </c>
      <c r="AA11" s="216" t="str">
        <f t="shared" si="2"/>
        <v/>
      </c>
      <c r="AB11" s="216" t="str">
        <f t="shared" si="3"/>
        <v/>
      </c>
      <c r="AC11" s="69" t="str">
        <f t="shared" si="4"/>
        <v/>
      </c>
    </row>
    <row r="12" spans="1:44" ht="15.95" customHeight="1" x14ac:dyDescent="0.25">
      <c r="A12" s="30"/>
      <c r="B12" s="30"/>
      <c r="C12" s="25"/>
      <c r="D12" s="25"/>
      <c r="E12" s="216">
        <v>7</v>
      </c>
      <c r="F12" s="290" t="s">
        <v>7</v>
      </c>
      <c r="G12" s="232" t="str">
        <f t="shared" ref="G12:G18" si="9">IFERROR(VLOOKUP($F12,shot,2,FALSE)&amp;" "&amp;UPPER(VLOOKUP($F12,shot,3,FALSE)),"")</f>
        <v/>
      </c>
      <c r="H12" s="232" t="str">
        <f t="shared" ref="H12:H18" si="10">IFERROR(VLOOKUP($F12,shot,5,FALSE),"")</f>
        <v/>
      </c>
      <c r="I12" s="458">
        <v>0</v>
      </c>
      <c r="J12" s="459"/>
      <c r="K12" s="458">
        <v>0</v>
      </c>
      <c r="L12" s="459"/>
      <c r="M12" s="458">
        <v>0</v>
      </c>
      <c r="N12" s="459"/>
      <c r="O12" s="460">
        <f t="shared" si="5"/>
        <v>0</v>
      </c>
      <c r="P12" s="461"/>
      <c r="Q12" s="33" t="str">
        <f t="shared" si="6"/>
        <v/>
      </c>
      <c r="R12" s="458">
        <v>0</v>
      </c>
      <c r="S12" s="459"/>
      <c r="T12" s="458">
        <v>0</v>
      </c>
      <c r="U12" s="459"/>
      <c r="V12" s="458">
        <v>0</v>
      </c>
      <c r="W12" s="459"/>
      <c r="X12" s="460">
        <f t="shared" si="7"/>
        <v>0</v>
      </c>
      <c r="Y12" s="461"/>
      <c r="Z12" s="33" t="str">
        <f t="shared" si="8"/>
        <v/>
      </c>
      <c r="AA12" s="216" t="str">
        <f t="shared" ref="AA12:AA18" si="11">IFERROR(VLOOKUP($F12,shot,4,FALSE),"")</f>
        <v/>
      </c>
      <c r="AB12" s="216" t="str">
        <f t="shared" ref="AB12:AB18" si="12">IFERROR(VLOOKUP($F12,shot,8,FALSE),"")</f>
        <v/>
      </c>
      <c r="AC12" s="69" t="str">
        <f t="shared" ref="AC12:AC18" si="13">IFERROR(VLOOKUP($F12,shot,7,FALSE),"")</f>
        <v/>
      </c>
    </row>
    <row r="13" spans="1:44" ht="15.95" customHeight="1" x14ac:dyDescent="0.25">
      <c r="A13" s="30"/>
      <c r="B13" s="30"/>
      <c r="C13" s="25"/>
      <c r="D13" s="25"/>
      <c r="E13" s="216">
        <v>8</v>
      </c>
      <c r="F13" s="290"/>
      <c r="G13" s="232" t="str">
        <f t="shared" si="9"/>
        <v/>
      </c>
      <c r="H13" s="232" t="str">
        <f t="shared" si="10"/>
        <v/>
      </c>
      <c r="I13" s="458">
        <v>0</v>
      </c>
      <c r="J13" s="459"/>
      <c r="K13" s="458">
        <v>0</v>
      </c>
      <c r="L13" s="459"/>
      <c r="M13" s="458">
        <v>0</v>
      </c>
      <c r="N13" s="459"/>
      <c r="O13" s="460">
        <f t="shared" si="5"/>
        <v>0</v>
      </c>
      <c r="P13" s="461"/>
      <c r="Q13" s="33" t="str">
        <f t="shared" si="6"/>
        <v/>
      </c>
      <c r="R13" s="458">
        <v>0</v>
      </c>
      <c r="S13" s="459"/>
      <c r="T13" s="458">
        <v>0</v>
      </c>
      <c r="U13" s="459"/>
      <c r="V13" s="458">
        <v>0</v>
      </c>
      <c r="W13" s="459"/>
      <c r="X13" s="460">
        <f t="shared" si="7"/>
        <v>0</v>
      </c>
      <c r="Y13" s="461"/>
      <c r="Z13" s="33" t="str">
        <f t="shared" si="8"/>
        <v/>
      </c>
      <c r="AA13" s="216" t="str">
        <f t="shared" si="11"/>
        <v/>
      </c>
      <c r="AB13" s="216" t="str">
        <f t="shared" si="12"/>
        <v/>
      </c>
      <c r="AC13" s="69" t="str">
        <f t="shared" si="13"/>
        <v/>
      </c>
    </row>
    <row r="14" spans="1:44" ht="15.95" customHeight="1" x14ac:dyDescent="0.2">
      <c r="A14" s="30"/>
      <c r="B14" s="30"/>
      <c r="C14" s="25"/>
      <c r="D14" s="25"/>
      <c r="E14" s="216">
        <v>9</v>
      </c>
      <c r="F14" s="226"/>
      <c r="G14" s="232" t="str">
        <f t="shared" si="9"/>
        <v/>
      </c>
      <c r="H14" s="232" t="str">
        <f t="shared" si="10"/>
        <v/>
      </c>
      <c r="I14" s="458">
        <v>0</v>
      </c>
      <c r="J14" s="459"/>
      <c r="K14" s="458">
        <v>0</v>
      </c>
      <c r="L14" s="459"/>
      <c r="M14" s="458">
        <v>0</v>
      </c>
      <c r="N14" s="459"/>
      <c r="O14" s="460">
        <f t="shared" si="5"/>
        <v>0</v>
      </c>
      <c r="P14" s="461"/>
      <c r="Q14" s="33" t="str">
        <f t="shared" si="6"/>
        <v/>
      </c>
      <c r="R14" s="458">
        <v>0</v>
      </c>
      <c r="S14" s="459"/>
      <c r="T14" s="458">
        <v>0</v>
      </c>
      <c r="U14" s="459"/>
      <c r="V14" s="458">
        <v>0</v>
      </c>
      <c r="W14" s="459"/>
      <c r="X14" s="460">
        <f t="shared" si="7"/>
        <v>0</v>
      </c>
      <c r="Y14" s="461"/>
      <c r="Z14" s="33" t="str">
        <f t="shared" si="8"/>
        <v/>
      </c>
      <c r="AA14" s="216" t="str">
        <f t="shared" si="11"/>
        <v/>
      </c>
      <c r="AB14" s="216" t="str">
        <f t="shared" si="12"/>
        <v/>
      </c>
      <c r="AC14" s="69" t="str">
        <f t="shared" si="13"/>
        <v/>
      </c>
    </row>
    <row r="15" spans="1:44" ht="15.95" customHeight="1" x14ac:dyDescent="0.2">
      <c r="A15" s="30"/>
      <c r="B15" s="30"/>
      <c r="C15" s="25"/>
      <c r="D15" s="25"/>
      <c r="E15" s="216">
        <v>10</v>
      </c>
      <c r="F15" s="226"/>
      <c r="G15" s="232" t="str">
        <f t="shared" si="9"/>
        <v/>
      </c>
      <c r="H15" s="232" t="str">
        <f t="shared" si="10"/>
        <v/>
      </c>
      <c r="I15" s="458">
        <v>0</v>
      </c>
      <c r="J15" s="459"/>
      <c r="K15" s="458">
        <v>0</v>
      </c>
      <c r="L15" s="459"/>
      <c r="M15" s="458">
        <v>0</v>
      </c>
      <c r="N15" s="459"/>
      <c r="O15" s="460">
        <f t="shared" si="5"/>
        <v>0</v>
      </c>
      <c r="P15" s="461"/>
      <c r="Q15" s="33" t="str">
        <f t="shared" si="6"/>
        <v/>
      </c>
      <c r="R15" s="458">
        <v>0</v>
      </c>
      <c r="S15" s="459"/>
      <c r="T15" s="458">
        <v>0</v>
      </c>
      <c r="U15" s="459"/>
      <c r="V15" s="458">
        <v>0</v>
      </c>
      <c r="W15" s="459"/>
      <c r="X15" s="460">
        <f t="shared" si="7"/>
        <v>0</v>
      </c>
      <c r="Y15" s="461"/>
      <c r="Z15" s="33" t="str">
        <f t="shared" si="8"/>
        <v/>
      </c>
      <c r="AA15" s="216" t="str">
        <f t="shared" si="11"/>
        <v/>
      </c>
      <c r="AB15" s="216" t="str">
        <f t="shared" si="12"/>
        <v/>
      </c>
      <c r="AC15" s="69" t="str">
        <f t="shared" si="13"/>
        <v/>
      </c>
    </row>
    <row r="16" spans="1:44" ht="15.95" customHeight="1" x14ac:dyDescent="0.2">
      <c r="A16" s="30"/>
      <c r="B16" s="30"/>
      <c r="C16" s="25"/>
      <c r="D16" s="25"/>
      <c r="E16" s="216">
        <v>11</v>
      </c>
      <c r="F16" s="226"/>
      <c r="G16" s="232" t="str">
        <f t="shared" si="9"/>
        <v/>
      </c>
      <c r="H16" s="232" t="str">
        <f t="shared" si="10"/>
        <v/>
      </c>
      <c r="I16" s="458">
        <v>0</v>
      </c>
      <c r="J16" s="459"/>
      <c r="K16" s="458">
        <v>0</v>
      </c>
      <c r="L16" s="459"/>
      <c r="M16" s="458">
        <v>0</v>
      </c>
      <c r="N16" s="459"/>
      <c r="O16" s="460">
        <f t="shared" si="5"/>
        <v>0</v>
      </c>
      <c r="P16" s="461"/>
      <c r="Q16" s="33" t="str">
        <f t="shared" si="6"/>
        <v/>
      </c>
      <c r="R16" s="458">
        <v>0</v>
      </c>
      <c r="S16" s="459"/>
      <c r="T16" s="458">
        <v>0</v>
      </c>
      <c r="U16" s="459"/>
      <c r="V16" s="458">
        <v>0</v>
      </c>
      <c r="W16" s="459"/>
      <c r="X16" s="460">
        <f t="shared" si="7"/>
        <v>0</v>
      </c>
      <c r="Y16" s="461"/>
      <c r="Z16" s="33" t="str">
        <f t="shared" si="8"/>
        <v/>
      </c>
      <c r="AA16" s="216" t="str">
        <f t="shared" si="11"/>
        <v/>
      </c>
      <c r="AB16" s="216" t="str">
        <f t="shared" si="12"/>
        <v/>
      </c>
      <c r="AC16" s="69" t="str">
        <f t="shared" si="13"/>
        <v/>
      </c>
    </row>
    <row r="17" spans="1:30" ht="15.95" customHeight="1" x14ac:dyDescent="0.2">
      <c r="A17" s="30"/>
      <c r="B17" s="30"/>
      <c r="C17" s="25"/>
      <c r="D17" s="25"/>
      <c r="E17" s="216">
        <v>12</v>
      </c>
      <c r="F17" s="226"/>
      <c r="G17" s="232" t="str">
        <f t="shared" si="9"/>
        <v/>
      </c>
      <c r="H17" s="192" t="str">
        <f t="shared" si="10"/>
        <v/>
      </c>
      <c r="I17" s="458">
        <v>0</v>
      </c>
      <c r="J17" s="459"/>
      <c r="K17" s="458">
        <v>0</v>
      </c>
      <c r="L17" s="459"/>
      <c r="M17" s="458">
        <v>0</v>
      </c>
      <c r="N17" s="459"/>
      <c r="O17" s="460">
        <f t="shared" si="5"/>
        <v>0</v>
      </c>
      <c r="P17" s="461"/>
      <c r="Q17" s="33" t="str">
        <f t="shared" si="6"/>
        <v/>
      </c>
      <c r="R17" s="458">
        <v>0</v>
      </c>
      <c r="S17" s="459"/>
      <c r="T17" s="458">
        <v>0</v>
      </c>
      <c r="U17" s="459"/>
      <c r="V17" s="458">
        <v>0</v>
      </c>
      <c r="W17" s="459"/>
      <c r="X17" s="460">
        <f t="shared" si="7"/>
        <v>0</v>
      </c>
      <c r="Y17" s="461"/>
      <c r="Z17" s="33" t="str">
        <f t="shared" si="8"/>
        <v/>
      </c>
      <c r="AA17" s="216" t="str">
        <f t="shared" si="11"/>
        <v/>
      </c>
      <c r="AB17" s="216" t="str">
        <f t="shared" si="12"/>
        <v/>
      </c>
      <c r="AC17" s="69" t="str">
        <f t="shared" si="13"/>
        <v/>
      </c>
    </row>
    <row r="18" spans="1:30" ht="15.95" customHeight="1" x14ac:dyDescent="0.2">
      <c r="A18" s="30"/>
      <c r="B18" s="30"/>
      <c r="C18" s="25"/>
      <c r="D18" s="25"/>
      <c r="E18" s="216">
        <v>13</v>
      </c>
      <c r="F18" s="226"/>
      <c r="G18" s="232" t="str">
        <f t="shared" si="9"/>
        <v/>
      </c>
      <c r="H18" s="232" t="str">
        <f t="shared" si="10"/>
        <v/>
      </c>
      <c r="I18" s="458">
        <v>0</v>
      </c>
      <c r="J18" s="459"/>
      <c r="K18" s="458">
        <v>0</v>
      </c>
      <c r="L18" s="459"/>
      <c r="M18" s="458">
        <v>0</v>
      </c>
      <c r="N18" s="459"/>
      <c r="O18" s="460">
        <f t="shared" si="5"/>
        <v>0</v>
      </c>
      <c r="P18" s="461"/>
      <c r="Q18" s="33" t="str">
        <f t="shared" si="6"/>
        <v/>
      </c>
      <c r="R18" s="458">
        <v>0</v>
      </c>
      <c r="S18" s="459"/>
      <c r="T18" s="458">
        <v>0</v>
      </c>
      <c r="U18" s="459"/>
      <c r="V18" s="458">
        <v>0</v>
      </c>
      <c r="W18" s="459"/>
      <c r="X18" s="460">
        <f t="shared" si="7"/>
        <v>0</v>
      </c>
      <c r="Y18" s="461"/>
      <c r="Z18" s="33" t="str">
        <f t="shared" si="8"/>
        <v/>
      </c>
      <c r="AA18" s="216" t="str">
        <f t="shared" si="11"/>
        <v/>
      </c>
      <c r="AB18" s="216" t="str">
        <f t="shared" si="12"/>
        <v/>
      </c>
      <c r="AC18" s="69" t="str">
        <f t="shared" si="13"/>
        <v/>
      </c>
    </row>
    <row r="19" spans="1:30" ht="15.95" customHeight="1" x14ac:dyDescent="0.2">
      <c r="A19" s="30"/>
      <c r="B19" s="30"/>
      <c r="C19" s="25"/>
      <c r="D19" s="25"/>
      <c r="E19" s="216">
        <v>14</v>
      </c>
      <c r="F19" s="226"/>
      <c r="G19" s="232" t="str">
        <f t="shared" si="0"/>
        <v/>
      </c>
      <c r="H19" s="232" t="str">
        <f t="shared" si="1"/>
        <v/>
      </c>
      <c r="I19" s="458">
        <v>0</v>
      </c>
      <c r="J19" s="459"/>
      <c r="K19" s="458">
        <v>0</v>
      </c>
      <c r="L19" s="459"/>
      <c r="M19" s="458">
        <v>0</v>
      </c>
      <c r="N19" s="459"/>
      <c r="O19" s="460">
        <f t="shared" si="5"/>
        <v>0</v>
      </c>
      <c r="P19" s="461"/>
      <c r="Q19" s="33" t="str">
        <f t="shared" si="6"/>
        <v/>
      </c>
      <c r="R19" s="458">
        <v>0</v>
      </c>
      <c r="S19" s="459"/>
      <c r="T19" s="458">
        <v>0</v>
      </c>
      <c r="U19" s="459"/>
      <c r="V19" s="458">
        <v>0</v>
      </c>
      <c r="W19" s="459"/>
      <c r="X19" s="460">
        <f t="shared" si="7"/>
        <v>0</v>
      </c>
      <c r="Y19" s="461"/>
      <c r="Z19" s="33" t="str">
        <f t="shared" si="8"/>
        <v/>
      </c>
      <c r="AA19" s="216" t="str">
        <f t="shared" si="2"/>
        <v/>
      </c>
      <c r="AB19" s="216" t="str">
        <f t="shared" si="3"/>
        <v/>
      </c>
      <c r="AC19" s="69" t="str">
        <f t="shared" si="4"/>
        <v/>
      </c>
    </row>
    <row r="20" spans="1:30" ht="15.95" customHeight="1" x14ac:dyDescent="0.2">
      <c r="A20" s="30"/>
      <c r="B20" s="30"/>
      <c r="C20" s="25"/>
      <c r="D20" s="25"/>
      <c r="E20" s="216">
        <v>15</v>
      </c>
      <c r="F20" s="226"/>
      <c r="G20" s="232" t="str">
        <f t="shared" si="0"/>
        <v/>
      </c>
      <c r="H20" s="232" t="str">
        <f t="shared" si="1"/>
        <v/>
      </c>
      <c r="I20" s="458">
        <v>0</v>
      </c>
      <c r="J20" s="459"/>
      <c r="K20" s="458">
        <v>0</v>
      </c>
      <c r="L20" s="459"/>
      <c r="M20" s="458">
        <v>0</v>
      </c>
      <c r="N20" s="459"/>
      <c r="O20" s="460">
        <f t="shared" si="5"/>
        <v>0</v>
      </c>
      <c r="P20" s="461"/>
      <c r="Q20" s="33" t="str">
        <f t="shared" si="6"/>
        <v/>
      </c>
      <c r="R20" s="458">
        <v>0</v>
      </c>
      <c r="S20" s="459"/>
      <c r="T20" s="458">
        <v>0</v>
      </c>
      <c r="U20" s="459"/>
      <c r="V20" s="458">
        <v>0</v>
      </c>
      <c r="W20" s="459"/>
      <c r="X20" s="460">
        <f t="shared" si="7"/>
        <v>0</v>
      </c>
      <c r="Y20" s="461"/>
      <c r="Z20" s="33" t="str">
        <f t="shared" si="8"/>
        <v/>
      </c>
      <c r="AA20" s="216" t="str">
        <f t="shared" si="2"/>
        <v/>
      </c>
      <c r="AB20" s="216" t="str">
        <f t="shared" si="3"/>
        <v/>
      </c>
      <c r="AC20" s="69" t="str">
        <f t="shared" si="4"/>
        <v/>
      </c>
    </row>
    <row r="21" spans="1:30" ht="15.95" customHeight="1" x14ac:dyDescent="0.2">
      <c r="A21" s="30"/>
      <c r="B21" s="30"/>
      <c r="C21" s="25"/>
      <c r="D21" s="25"/>
      <c r="E21" s="216">
        <v>16</v>
      </c>
      <c r="F21" s="226"/>
      <c r="G21" s="232" t="str">
        <f t="shared" si="0"/>
        <v/>
      </c>
      <c r="H21" s="232" t="str">
        <f t="shared" si="1"/>
        <v/>
      </c>
      <c r="I21" s="458">
        <v>0</v>
      </c>
      <c r="J21" s="459"/>
      <c r="K21" s="458">
        <v>0</v>
      </c>
      <c r="L21" s="459"/>
      <c r="M21" s="458">
        <v>0</v>
      </c>
      <c r="N21" s="459"/>
      <c r="O21" s="460">
        <f t="shared" si="5"/>
        <v>0</v>
      </c>
      <c r="P21" s="461"/>
      <c r="Q21" s="33" t="str">
        <f t="shared" si="6"/>
        <v/>
      </c>
      <c r="R21" s="458">
        <v>0</v>
      </c>
      <c r="S21" s="459"/>
      <c r="T21" s="458">
        <v>0</v>
      </c>
      <c r="U21" s="459"/>
      <c r="V21" s="458">
        <v>0</v>
      </c>
      <c r="W21" s="459"/>
      <c r="X21" s="460">
        <f t="shared" si="7"/>
        <v>0</v>
      </c>
      <c r="Y21" s="461"/>
      <c r="Z21" s="33" t="str">
        <f t="shared" si="8"/>
        <v/>
      </c>
      <c r="AA21" s="216" t="str">
        <f t="shared" si="2"/>
        <v/>
      </c>
      <c r="AB21" s="216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216" t="s">
        <v>43</v>
      </c>
      <c r="F24" s="216" t="s">
        <v>44</v>
      </c>
      <c r="G24" s="216" t="s">
        <v>24</v>
      </c>
      <c r="H24" s="216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215"/>
      <c r="AB24" s="215"/>
      <c r="AC24" s="71"/>
    </row>
    <row r="25" spans="1:30" ht="15.95" customHeight="1" x14ac:dyDescent="0.25">
      <c r="C25" s="25">
        <v>1</v>
      </c>
      <c r="D25" s="17">
        <v>9</v>
      </c>
      <c r="E25" s="216">
        <v>1</v>
      </c>
      <c r="F25" s="296">
        <f t="shared" ref="F25:F32" si="14">IFERROR(VLOOKUP($C25,$E$68:$N$99,2,FALSE),"")</f>
        <v>70</v>
      </c>
      <c r="G25" s="232" t="str">
        <f t="shared" ref="G25:G32" si="15">IFERROR(VLOOKUP($F25,shot,2,FALSE)&amp;" "&amp;UPPER(VLOOKUP($F25,shot,3,FALSE)),"")</f>
        <v>Adele NICOLL</v>
      </c>
      <c r="H25" s="232" t="str">
        <f t="shared" ref="H25:H32" si="16">IFERROR(VLOOKUP($F25,shot,5,FALSE),"")</f>
        <v>Birchfield Harriers</v>
      </c>
      <c r="I25" s="446">
        <f>IFERROR(VLOOKUP($C25,$E$68:$N$99,10,FALSE),"")</f>
        <v>15.46</v>
      </c>
      <c r="J25" s="447"/>
      <c r="K25" s="216">
        <v>9</v>
      </c>
      <c r="L25" s="296" t="str">
        <f t="shared" ref="L25:L32" si="17">IFERROR(VLOOKUP($D25,$E$68:$N$99,2,FALSE),"")</f>
        <v/>
      </c>
      <c r="M25" s="479" t="str">
        <f t="shared" ref="M25:M32" si="18">IFERROR(VLOOKUP($L25,shot,2,FALSE)&amp;" "&amp;UPPER(VLOOKUP($F25,shot,3,FALSE)),"")</f>
        <v/>
      </c>
      <c r="N25" s="568" t="str">
        <f t="shared" ref="N25:P32" si="19">IFERROR(VLOOKUP($F25,shot,2,FALSE)&amp;" "&amp;UPPER(VLOOKUP($F25,shot,3,FALSE)),"")</f>
        <v>Adele NICOLL</v>
      </c>
      <c r="O25" s="568" t="str">
        <f t="shared" si="19"/>
        <v>Adele NICOLL</v>
      </c>
      <c r="P25" s="569" t="str">
        <f t="shared" si="19"/>
        <v>Adele NICOLL</v>
      </c>
      <c r="Q25" s="479" t="str">
        <f t="shared" ref="Q25:Q32" si="20">IFERROR(VLOOKUP($L25,shot,5,FALSE),"")</f>
        <v/>
      </c>
      <c r="R25" s="568" t="str">
        <f t="shared" ref="R25:T32" si="21">IFERROR(VLOOKUP($F25,shot,5,FALSE),"")</f>
        <v>Birchfield Harriers</v>
      </c>
      <c r="S25" s="568" t="str">
        <f t="shared" si="21"/>
        <v>Birchfield Harriers</v>
      </c>
      <c r="T25" s="569" t="str">
        <f t="shared" si="21"/>
        <v>Birchfield Harriers</v>
      </c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216">
        <v>2</v>
      </c>
      <c r="F26" s="216">
        <f t="shared" si="14"/>
        <v>66</v>
      </c>
      <c r="G26" s="232" t="str">
        <f t="shared" si="15"/>
        <v>Sabrina FORTUNE</v>
      </c>
      <c r="H26" s="232" t="str">
        <f t="shared" si="16"/>
        <v>Deeside AAC</v>
      </c>
      <c r="I26" s="446">
        <f t="shared" ref="I26:I32" si="22">IFERROR(VLOOKUP($C26,$E$68:$N$99,10,FALSE),"")</f>
        <v>13.1</v>
      </c>
      <c r="J26" s="447"/>
      <c r="K26" s="216">
        <v>10</v>
      </c>
      <c r="L26" s="216" t="str">
        <f t="shared" si="17"/>
        <v/>
      </c>
      <c r="M26" s="479" t="str">
        <f t="shared" si="18"/>
        <v/>
      </c>
      <c r="N26" s="568" t="str">
        <f t="shared" si="19"/>
        <v>Sabrina FORTUNE</v>
      </c>
      <c r="O26" s="568" t="str">
        <f t="shared" si="19"/>
        <v>Sabrina FORTUNE</v>
      </c>
      <c r="P26" s="569" t="str">
        <f t="shared" si="19"/>
        <v>Sabrina FORTUNE</v>
      </c>
      <c r="Q26" s="479" t="str">
        <f t="shared" si="20"/>
        <v/>
      </c>
      <c r="R26" s="568" t="str">
        <f t="shared" si="21"/>
        <v>Deeside AAC</v>
      </c>
      <c r="S26" s="568" t="str">
        <f t="shared" si="21"/>
        <v>Deeside AAC</v>
      </c>
      <c r="T26" s="569" t="str">
        <f t="shared" si="21"/>
        <v>Deeside AAC</v>
      </c>
      <c r="U26" s="446" t="str">
        <f t="shared" ref="U26:U32" si="23">IFERROR(VLOOKUP($D26,$E$68:$N$99,10,FALSE),"")</f>
        <v/>
      </c>
      <c r="V26" s="447"/>
      <c r="W26" s="41"/>
      <c r="X26" s="42"/>
      <c r="Y26" s="42"/>
      <c r="Z26" s="20"/>
      <c r="AA26" s="215"/>
      <c r="AB26" s="215"/>
      <c r="AC26" s="71"/>
    </row>
    <row r="27" spans="1:30" ht="15.95" customHeight="1" x14ac:dyDescent="0.25">
      <c r="C27" s="25">
        <v>3</v>
      </c>
      <c r="D27" s="17">
        <v>11</v>
      </c>
      <c r="E27" s="216">
        <v>3</v>
      </c>
      <c r="F27" s="216">
        <f t="shared" si="14"/>
        <v>65</v>
      </c>
      <c r="G27" s="232" t="str">
        <f t="shared" si="15"/>
        <v>Emma DAKIN</v>
      </c>
      <c r="H27" s="232" t="str">
        <f t="shared" si="16"/>
        <v>Rotherham Harriers</v>
      </c>
      <c r="I27" s="446">
        <f t="shared" si="22"/>
        <v>12.85</v>
      </c>
      <c r="J27" s="447"/>
      <c r="K27" s="216">
        <v>11</v>
      </c>
      <c r="L27" s="216" t="str">
        <f t="shared" si="17"/>
        <v/>
      </c>
      <c r="M27" s="479" t="str">
        <f t="shared" si="18"/>
        <v/>
      </c>
      <c r="N27" s="568" t="str">
        <f t="shared" si="19"/>
        <v>Emma DAKIN</v>
      </c>
      <c r="O27" s="568" t="str">
        <f t="shared" si="19"/>
        <v>Emma DAKIN</v>
      </c>
      <c r="P27" s="569" t="str">
        <f t="shared" si="19"/>
        <v>Emma DAKIN</v>
      </c>
      <c r="Q27" s="479" t="str">
        <f t="shared" si="20"/>
        <v/>
      </c>
      <c r="R27" s="568" t="str">
        <f t="shared" si="21"/>
        <v>Rotherham Harriers</v>
      </c>
      <c r="S27" s="568" t="str">
        <f t="shared" si="21"/>
        <v>Rotherham Harriers</v>
      </c>
      <c r="T27" s="569" t="str">
        <f t="shared" si="21"/>
        <v>Rotherham Harriers</v>
      </c>
      <c r="U27" s="446" t="str">
        <f t="shared" si="23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216">
        <v>4</v>
      </c>
      <c r="F28" s="216">
        <f t="shared" si="14"/>
        <v>64</v>
      </c>
      <c r="G28" s="232" t="str">
        <f t="shared" si="15"/>
        <v>Becki HALL</v>
      </c>
      <c r="H28" s="232" t="str">
        <f t="shared" si="16"/>
        <v>Nene Valley Harriers</v>
      </c>
      <c r="I28" s="446">
        <f t="shared" si="22"/>
        <v>12.31</v>
      </c>
      <c r="J28" s="447"/>
      <c r="K28" s="216">
        <v>12</v>
      </c>
      <c r="L28" s="216" t="str">
        <f t="shared" si="17"/>
        <v/>
      </c>
      <c r="M28" s="479" t="str">
        <f t="shared" si="18"/>
        <v/>
      </c>
      <c r="N28" s="568" t="str">
        <f t="shared" si="19"/>
        <v>Becki HALL</v>
      </c>
      <c r="O28" s="568" t="str">
        <f t="shared" si="19"/>
        <v>Becki HALL</v>
      </c>
      <c r="P28" s="569" t="str">
        <f t="shared" si="19"/>
        <v>Becki HALL</v>
      </c>
      <c r="Q28" s="479" t="str">
        <f t="shared" si="20"/>
        <v/>
      </c>
      <c r="R28" s="568" t="str">
        <f t="shared" si="21"/>
        <v>Nene Valley Harriers</v>
      </c>
      <c r="S28" s="568" t="str">
        <f t="shared" si="21"/>
        <v>Nene Valley Harriers</v>
      </c>
      <c r="T28" s="569" t="str">
        <f t="shared" si="21"/>
        <v>Nene Valley Harriers</v>
      </c>
      <c r="U28" s="446" t="str">
        <f t="shared" si="23"/>
        <v/>
      </c>
      <c r="V28" s="447"/>
      <c r="W28" s="41"/>
      <c r="X28" s="42"/>
      <c r="Y28" s="42"/>
      <c r="Z28" s="20"/>
      <c r="AA28" s="215"/>
      <c r="AB28" s="215"/>
      <c r="AC28" s="71"/>
    </row>
    <row r="29" spans="1:30" ht="15.95" customHeight="1" x14ac:dyDescent="0.25">
      <c r="C29" s="25">
        <v>5</v>
      </c>
      <c r="D29" s="17">
        <v>13</v>
      </c>
      <c r="E29" s="216">
        <v>5</v>
      </c>
      <c r="F29" s="216">
        <f t="shared" si="14"/>
        <v>62</v>
      </c>
      <c r="G29" s="232" t="str">
        <f t="shared" si="15"/>
        <v>Lydia CHURCH</v>
      </c>
      <c r="H29" s="232" t="str">
        <f t="shared" si="16"/>
        <v>Nene Valley Harriers</v>
      </c>
      <c r="I29" s="446">
        <f t="shared" si="22"/>
        <v>11.68</v>
      </c>
      <c r="J29" s="447"/>
      <c r="K29" s="216">
        <v>13</v>
      </c>
      <c r="L29" s="216" t="str">
        <f t="shared" si="17"/>
        <v/>
      </c>
      <c r="M29" s="479" t="str">
        <f t="shared" si="18"/>
        <v/>
      </c>
      <c r="N29" s="568" t="str">
        <f t="shared" si="19"/>
        <v>Lydia CHURCH</v>
      </c>
      <c r="O29" s="568" t="str">
        <f t="shared" si="19"/>
        <v>Lydia CHURCH</v>
      </c>
      <c r="P29" s="569" t="str">
        <f t="shared" si="19"/>
        <v>Lydia CHURCH</v>
      </c>
      <c r="Q29" s="479" t="str">
        <f t="shared" si="20"/>
        <v/>
      </c>
      <c r="R29" s="568" t="str">
        <f t="shared" si="21"/>
        <v>Nene Valley Harriers</v>
      </c>
      <c r="S29" s="568" t="str">
        <f t="shared" si="21"/>
        <v>Nene Valley Harriers</v>
      </c>
      <c r="T29" s="569" t="str">
        <f t="shared" si="21"/>
        <v>Nene Valley Harriers</v>
      </c>
      <c r="U29" s="446" t="str">
        <f t="shared" si="23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216">
        <v>6</v>
      </c>
      <c r="F30" s="216" t="str">
        <f t="shared" si="14"/>
        <v/>
      </c>
      <c r="G30" s="232" t="str">
        <f t="shared" si="15"/>
        <v/>
      </c>
      <c r="H30" s="232" t="str">
        <f t="shared" si="16"/>
        <v/>
      </c>
      <c r="I30" s="446" t="str">
        <f t="shared" si="22"/>
        <v/>
      </c>
      <c r="J30" s="447"/>
      <c r="K30" s="216">
        <v>14</v>
      </c>
      <c r="L30" s="216" t="str">
        <f t="shared" si="17"/>
        <v/>
      </c>
      <c r="M30" s="479" t="str">
        <f t="shared" si="18"/>
        <v/>
      </c>
      <c r="N30" s="568" t="str">
        <f t="shared" si="19"/>
        <v/>
      </c>
      <c r="O30" s="568" t="str">
        <f t="shared" si="19"/>
        <v/>
      </c>
      <c r="P30" s="569" t="str">
        <f t="shared" si="19"/>
        <v/>
      </c>
      <c r="Q30" s="479" t="str">
        <f t="shared" si="20"/>
        <v/>
      </c>
      <c r="R30" s="568" t="str">
        <f t="shared" si="21"/>
        <v/>
      </c>
      <c r="S30" s="568" t="str">
        <f t="shared" si="21"/>
        <v/>
      </c>
      <c r="T30" s="569" t="str">
        <f t="shared" si="21"/>
        <v/>
      </c>
      <c r="U30" s="446" t="str">
        <f t="shared" si="23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216">
        <v>7</v>
      </c>
      <c r="F31" s="216" t="str">
        <f t="shared" si="14"/>
        <v/>
      </c>
      <c r="G31" s="232" t="str">
        <f t="shared" si="15"/>
        <v/>
      </c>
      <c r="H31" s="232" t="str">
        <f t="shared" si="16"/>
        <v/>
      </c>
      <c r="I31" s="446" t="str">
        <f t="shared" si="22"/>
        <v/>
      </c>
      <c r="J31" s="447"/>
      <c r="K31" s="216">
        <v>15</v>
      </c>
      <c r="L31" s="216" t="str">
        <f t="shared" si="17"/>
        <v/>
      </c>
      <c r="M31" s="479" t="str">
        <f t="shared" si="18"/>
        <v/>
      </c>
      <c r="N31" s="568" t="str">
        <f t="shared" si="19"/>
        <v/>
      </c>
      <c r="O31" s="568" t="str">
        <f t="shared" si="19"/>
        <v/>
      </c>
      <c r="P31" s="569" t="str">
        <f t="shared" si="19"/>
        <v/>
      </c>
      <c r="Q31" s="479" t="str">
        <f t="shared" si="20"/>
        <v/>
      </c>
      <c r="R31" s="568" t="str">
        <f t="shared" si="21"/>
        <v/>
      </c>
      <c r="S31" s="568" t="str">
        <f t="shared" si="21"/>
        <v/>
      </c>
      <c r="T31" s="569" t="str">
        <f t="shared" si="21"/>
        <v/>
      </c>
      <c r="U31" s="446" t="str">
        <f t="shared" si="23"/>
        <v/>
      </c>
      <c r="V31" s="447"/>
      <c r="W31" s="41"/>
      <c r="X31" s="42"/>
      <c r="Y31" s="42"/>
      <c r="Z31" s="20"/>
      <c r="AA31" s="215"/>
      <c r="AB31" s="215"/>
      <c r="AC31" s="71"/>
    </row>
    <row r="32" spans="1:30" ht="15.95" customHeight="1" x14ac:dyDescent="0.25">
      <c r="C32" s="25">
        <v>8</v>
      </c>
      <c r="D32" s="17">
        <v>16</v>
      </c>
      <c r="E32" s="216">
        <v>8</v>
      </c>
      <c r="F32" s="216" t="str">
        <f t="shared" si="14"/>
        <v/>
      </c>
      <c r="G32" s="232" t="str">
        <f t="shared" si="15"/>
        <v/>
      </c>
      <c r="H32" s="232" t="str">
        <f t="shared" si="16"/>
        <v/>
      </c>
      <c r="I32" s="446" t="str">
        <f t="shared" si="22"/>
        <v/>
      </c>
      <c r="J32" s="447"/>
      <c r="K32" s="216">
        <v>16</v>
      </c>
      <c r="L32" s="216" t="str">
        <f t="shared" si="17"/>
        <v/>
      </c>
      <c r="M32" s="479" t="str">
        <f t="shared" si="18"/>
        <v/>
      </c>
      <c r="N32" s="568" t="str">
        <f t="shared" si="19"/>
        <v/>
      </c>
      <c r="O32" s="568" t="str">
        <f t="shared" si="19"/>
        <v/>
      </c>
      <c r="P32" s="569" t="str">
        <f t="shared" si="19"/>
        <v/>
      </c>
      <c r="Q32" s="479" t="str">
        <f t="shared" si="20"/>
        <v/>
      </c>
      <c r="R32" s="568" t="str">
        <f t="shared" si="21"/>
        <v/>
      </c>
      <c r="S32" s="568" t="str">
        <f t="shared" si="21"/>
        <v/>
      </c>
      <c r="T32" s="569" t="str">
        <f t="shared" si="21"/>
        <v/>
      </c>
      <c r="U32" s="446" t="str">
        <f t="shared" si="23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SHOT PUTT WOMEN</v>
      </c>
      <c r="H35" s="428"/>
      <c r="I35" s="426" t="s">
        <v>20</v>
      </c>
      <c r="J35" s="429"/>
      <c r="K35" s="427"/>
      <c r="L35" s="430">
        <f>L3</f>
        <v>11</v>
      </c>
      <c r="M35" s="431"/>
      <c r="N35" s="426" t="str">
        <f>N3</f>
        <v>RECORD</v>
      </c>
      <c r="O35" s="429"/>
      <c r="P35" s="427"/>
      <c r="Q35" s="415" t="str">
        <f>Q3</f>
        <v>18.51m Leija Koeman (WG&amp;EL/Holland) 18/07/01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212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212"/>
      <c r="F37" s="212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212"/>
      <c r="AB37" s="212"/>
      <c r="AC37" s="62"/>
    </row>
    <row r="38" spans="1:31" ht="15.95" hidden="1" customHeight="1" x14ac:dyDescent="0.25">
      <c r="A38" s="30"/>
      <c r="B38" s="30"/>
      <c r="C38" s="25">
        <f t="shared" ref="C38:D53" si="24">AB38</f>
        <v>0</v>
      </c>
      <c r="D38" s="25">
        <f t="shared" si="24"/>
        <v>0</v>
      </c>
      <c r="E38" s="213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5">IF(AND(I38="NT",K38="NT",M38="NT"),0,LARGE(I38:N38,1))</f>
        <v>0</v>
      </c>
      <c r="P38" s="404"/>
      <c r="Q38" s="212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212" t="str">
        <f>L84</f>
        <v/>
      </c>
      <c r="AA38" s="212"/>
      <c r="AB38" s="212"/>
      <c r="AC38" s="62"/>
      <c r="AD38" s="34"/>
    </row>
    <row r="39" spans="1:31" ht="15.95" hidden="1" customHeight="1" x14ac:dyDescent="0.25">
      <c r="A39" s="30"/>
      <c r="B39" s="30"/>
      <c r="C39" s="25">
        <f t="shared" si="24"/>
        <v>0</v>
      </c>
      <c r="D39" s="25">
        <f t="shared" si="24"/>
        <v>0</v>
      </c>
      <c r="E39" s="212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5"/>
        <v>0</v>
      </c>
      <c r="P39" s="404"/>
      <c r="Q39" s="212" t="str">
        <f t="shared" ref="Q39:Q53" si="26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7">IF(AND(R39="NT",T39="NT",V39="NT"),O39,IF(O39&gt;LARGE(R39:W39,1),O39,LARGE(R39:W39,1)))</f>
        <v>0</v>
      </c>
      <c r="Y39" s="404"/>
      <c r="Z39" s="212" t="str">
        <f t="shared" ref="Z39:Z53" si="28">L85</f>
        <v/>
      </c>
      <c r="AA39" s="212"/>
      <c r="AB39" s="212"/>
      <c r="AC39" s="62"/>
      <c r="AD39" s="35"/>
    </row>
    <row r="40" spans="1:31" ht="15.95" hidden="1" customHeight="1" x14ac:dyDescent="0.25">
      <c r="A40" s="30"/>
      <c r="B40" s="30"/>
      <c r="C40" s="25">
        <f t="shared" si="24"/>
        <v>0</v>
      </c>
      <c r="D40" s="25">
        <f t="shared" si="24"/>
        <v>0</v>
      </c>
      <c r="E40" s="213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5"/>
        <v>0</v>
      </c>
      <c r="P40" s="404"/>
      <c r="Q40" s="212" t="str">
        <f t="shared" si="26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7"/>
        <v>0</v>
      </c>
      <c r="Y40" s="404"/>
      <c r="Z40" s="212" t="str">
        <f t="shared" si="28"/>
        <v/>
      </c>
      <c r="AA40" s="212"/>
      <c r="AB40" s="212"/>
      <c r="AC40" s="62"/>
    </row>
    <row r="41" spans="1:31" ht="15.95" hidden="1" customHeight="1" x14ac:dyDescent="0.25">
      <c r="A41" s="30"/>
      <c r="B41" s="30"/>
      <c r="C41" s="25">
        <f t="shared" si="24"/>
        <v>0</v>
      </c>
      <c r="D41" s="25">
        <f t="shared" si="24"/>
        <v>0</v>
      </c>
      <c r="E41" s="212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5"/>
        <v>0</v>
      </c>
      <c r="P41" s="404"/>
      <c r="Q41" s="212" t="str">
        <f t="shared" si="26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7"/>
        <v>0</v>
      </c>
      <c r="Y41" s="404"/>
      <c r="Z41" s="212" t="str">
        <f t="shared" si="28"/>
        <v/>
      </c>
      <c r="AA41" s="212"/>
      <c r="AB41" s="212"/>
      <c r="AC41" s="62"/>
    </row>
    <row r="42" spans="1:31" ht="15.95" hidden="1" customHeight="1" x14ac:dyDescent="0.25">
      <c r="A42" s="30"/>
      <c r="B42" s="30"/>
      <c r="C42" s="25">
        <f t="shared" si="24"/>
        <v>0</v>
      </c>
      <c r="D42" s="25">
        <f t="shared" si="24"/>
        <v>0</v>
      </c>
      <c r="E42" s="213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5"/>
        <v>0</v>
      </c>
      <c r="P42" s="404"/>
      <c r="Q42" s="212" t="str">
        <f t="shared" si="26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7"/>
        <v>0</v>
      </c>
      <c r="Y42" s="404"/>
      <c r="Z42" s="212" t="str">
        <f t="shared" si="28"/>
        <v/>
      </c>
      <c r="AA42" s="212"/>
      <c r="AB42" s="212"/>
      <c r="AC42" s="62"/>
    </row>
    <row r="43" spans="1:31" ht="15.95" hidden="1" customHeight="1" x14ac:dyDescent="0.25">
      <c r="A43" s="30"/>
      <c r="B43" s="30"/>
      <c r="C43" s="25">
        <f t="shared" si="24"/>
        <v>0</v>
      </c>
      <c r="D43" s="25">
        <f t="shared" si="24"/>
        <v>0</v>
      </c>
      <c r="E43" s="212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5"/>
        <v>0</v>
      </c>
      <c r="P43" s="404"/>
      <c r="Q43" s="212" t="str">
        <f t="shared" si="26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7"/>
        <v>0</v>
      </c>
      <c r="Y43" s="404"/>
      <c r="Z43" s="212" t="str">
        <f t="shared" si="28"/>
        <v/>
      </c>
      <c r="AA43" s="212"/>
      <c r="AB43" s="212"/>
      <c r="AC43" s="62"/>
    </row>
    <row r="44" spans="1:31" ht="15.95" hidden="1" customHeight="1" x14ac:dyDescent="0.25">
      <c r="A44" s="30"/>
      <c r="B44" s="30"/>
      <c r="C44" s="25">
        <f t="shared" si="24"/>
        <v>0</v>
      </c>
      <c r="D44" s="25">
        <f t="shared" si="24"/>
        <v>0</v>
      </c>
      <c r="E44" s="213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5"/>
        <v>0</v>
      </c>
      <c r="P44" s="404"/>
      <c r="Q44" s="212" t="str">
        <f t="shared" si="26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7"/>
        <v>0</v>
      </c>
      <c r="Y44" s="404"/>
      <c r="Z44" s="212" t="str">
        <f t="shared" si="28"/>
        <v/>
      </c>
      <c r="AA44" s="212"/>
      <c r="AB44" s="212"/>
      <c r="AC44" s="62"/>
    </row>
    <row r="45" spans="1:31" ht="15.95" hidden="1" customHeight="1" x14ac:dyDescent="0.25">
      <c r="A45" s="30"/>
      <c r="B45" s="30"/>
      <c r="C45" s="25" t="str">
        <f t="shared" si="24"/>
        <v/>
      </c>
      <c r="D45" s="25" t="str">
        <f t="shared" si="24"/>
        <v/>
      </c>
      <c r="E45" s="212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5"/>
        <v>0</v>
      </c>
      <c r="P45" s="404"/>
      <c r="Q45" s="212" t="str">
        <f t="shared" si="26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7"/>
        <v>0</v>
      </c>
      <c r="Y45" s="404"/>
      <c r="Z45" s="212" t="str">
        <f t="shared" si="28"/>
        <v/>
      </c>
      <c r="AA45" s="212" t="str">
        <f>IF(OR(Z45=0,Z45=""),"",IF(VLOOKUP(F45*11,$F$14:$Z$21,21,FALSE)=0,"A",IF(Z45&gt;(VLOOKUP(F45*11,$F$14:$Z$21,21,FALSE)),"B","A")))</f>
        <v/>
      </c>
      <c r="AB45" s="212" t="str">
        <f t="shared" ref="AB45:AB53" si="29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24"/>
        <v/>
      </c>
      <c r="D46" s="25" t="str">
        <f t="shared" si="24"/>
        <v/>
      </c>
      <c r="E46" s="213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5"/>
        <v>0</v>
      </c>
      <c r="P46" s="404"/>
      <c r="Q46" s="212" t="str">
        <f t="shared" si="26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7"/>
        <v>0</v>
      </c>
      <c r="Y46" s="404"/>
      <c r="Z46" s="212" t="str">
        <f t="shared" si="28"/>
        <v/>
      </c>
      <c r="AA46" s="212" t="str">
        <f t="shared" ref="AA46:AA53" si="30">IF(OR(Z46=0,Z46=""),"",IF(VLOOKUP(F46/11,$F$6:$Z$13,21,FALSE)=0,"A",IF(Z46&gt;VLOOKUP(F46/11,$F$6:$Z$13,21,FALSE),"B","A")))</f>
        <v/>
      </c>
      <c r="AB46" s="212" t="str">
        <f t="shared" si="29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24"/>
        <v/>
      </c>
      <c r="D47" s="25" t="str">
        <f t="shared" si="24"/>
        <v/>
      </c>
      <c r="E47" s="212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5"/>
        <v>0</v>
      </c>
      <c r="P47" s="404"/>
      <c r="Q47" s="212" t="str">
        <f t="shared" si="26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7"/>
        <v>0</v>
      </c>
      <c r="Y47" s="404"/>
      <c r="Z47" s="212" t="str">
        <f t="shared" si="28"/>
        <v/>
      </c>
      <c r="AA47" s="212" t="str">
        <f t="shared" si="30"/>
        <v/>
      </c>
      <c r="AB47" s="212" t="str">
        <f t="shared" si="29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24"/>
        <v/>
      </c>
      <c r="D48" s="25" t="str">
        <f t="shared" si="24"/>
        <v/>
      </c>
      <c r="E48" s="213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5"/>
        <v>0</v>
      </c>
      <c r="P48" s="404"/>
      <c r="Q48" s="212" t="str">
        <f t="shared" si="26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7"/>
        <v>0</v>
      </c>
      <c r="Y48" s="404"/>
      <c r="Z48" s="212" t="str">
        <f t="shared" si="28"/>
        <v/>
      </c>
      <c r="AA48" s="212" t="str">
        <f t="shared" si="30"/>
        <v/>
      </c>
      <c r="AB48" s="212" t="str">
        <f t="shared" si="29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24"/>
        <v/>
      </c>
      <c r="D49" s="25" t="str">
        <f t="shared" si="24"/>
        <v/>
      </c>
      <c r="E49" s="212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5"/>
        <v>0</v>
      </c>
      <c r="P49" s="404"/>
      <c r="Q49" s="212" t="str">
        <f t="shared" si="26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7"/>
        <v>0</v>
      </c>
      <c r="Y49" s="404"/>
      <c r="Z49" s="212" t="str">
        <f t="shared" si="28"/>
        <v/>
      </c>
      <c r="AA49" s="212" t="str">
        <f t="shared" si="30"/>
        <v/>
      </c>
      <c r="AB49" s="212" t="str">
        <f t="shared" si="29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24"/>
        <v/>
      </c>
      <c r="D50" s="25" t="str">
        <f t="shared" si="24"/>
        <v/>
      </c>
      <c r="E50" s="213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5"/>
        <v>0</v>
      </c>
      <c r="P50" s="404"/>
      <c r="Q50" s="212" t="str">
        <f t="shared" si="26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7"/>
        <v>0</v>
      </c>
      <c r="Y50" s="404"/>
      <c r="Z50" s="212" t="str">
        <f t="shared" si="28"/>
        <v/>
      </c>
      <c r="AA50" s="212" t="str">
        <f t="shared" si="30"/>
        <v/>
      </c>
      <c r="AB50" s="212" t="str">
        <f t="shared" si="29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24"/>
        <v/>
      </c>
      <c r="D51" s="25" t="str">
        <f t="shared" si="24"/>
        <v/>
      </c>
      <c r="E51" s="212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5"/>
        <v>0</v>
      </c>
      <c r="P51" s="404"/>
      <c r="Q51" s="212" t="str">
        <f t="shared" si="26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7"/>
        <v>0</v>
      </c>
      <c r="Y51" s="404"/>
      <c r="Z51" s="212" t="str">
        <f t="shared" si="28"/>
        <v/>
      </c>
      <c r="AA51" s="212" t="str">
        <f t="shared" si="30"/>
        <v/>
      </c>
      <c r="AB51" s="212" t="str">
        <f t="shared" si="29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24"/>
        <v/>
      </c>
      <c r="D52" s="25" t="str">
        <f t="shared" si="24"/>
        <v/>
      </c>
      <c r="E52" s="213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5"/>
        <v>0</v>
      </c>
      <c r="P52" s="404"/>
      <c r="Q52" s="212" t="str">
        <f t="shared" si="26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7"/>
        <v>0</v>
      </c>
      <c r="Y52" s="404"/>
      <c r="Z52" s="212" t="str">
        <f t="shared" si="28"/>
        <v/>
      </c>
      <c r="AA52" s="212" t="str">
        <f t="shared" si="30"/>
        <v/>
      </c>
      <c r="AB52" s="212" t="str">
        <f t="shared" si="29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24"/>
        <v/>
      </c>
      <c r="D53" s="25" t="str">
        <f t="shared" si="24"/>
        <v/>
      </c>
      <c r="E53" s="212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5"/>
        <v>0</v>
      </c>
      <c r="P53" s="404"/>
      <c r="Q53" s="212" t="str">
        <f t="shared" si="26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7"/>
        <v>0</v>
      </c>
      <c r="Y53" s="404"/>
      <c r="Z53" s="212" t="str">
        <f t="shared" si="28"/>
        <v/>
      </c>
      <c r="AA53" s="212" t="str">
        <f t="shared" si="30"/>
        <v/>
      </c>
      <c r="AB53" s="212" t="str">
        <f t="shared" si="29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212" t="s">
        <v>43</v>
      </c>
      <c r="F56" s="212" t="s">
        <v>44</v>
      </c>
      <c r="G56" s="212" t="s">
        <v>24</v>
      </c>
      <c r="H56" s="212" t="s">
        <v>25</v>
      </c>
      <c r="I56" s="418" t="s">
        <v>45</v>
      </c>
      <c r="J56" s="418"/>
      <c r="K56" s="213" t="s">
        <v>43</v>
      </c>
      <c r="L56" s="214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215"/>
      <c r="AB56" s="215"/>
      <c r="AC56" s="71"/>
    </row>
    <row r="57" spans="1:30" ht="15.95" hidden="1" customHeight="1" x14ac:dyDescent="0.25">
      <c r="C57" s="25">
        <v>17</v>
      </c>
      <c r="D57" s="17">
        <v>25</v>
      </c>
      <c r="E57" s="212">
        <v>17</v>
      </c>
      <c r="F57" s="212" t="str">
        <f>IF(ISERROR(VLOOKUP($C57,$L$68:$N$99,2,FALSE)=TRUE),"",VLOOKUP($C57,$L$68:$N$99,2,FALSE))</f>
        <v/>
      </c>
      <c r="G57" s="56" t="str">
        <f t="shared" ref="G57:G64" si="31">IF(ISERROR(VLOOKUP($F57,males_declared,2,FALSE))=TRUE,"",UPPER(VLOOKUP($F57,males_declared,2,FALSE)))</f>
        <v/>
      </c>
      <c r="H57" s="56" t="str">
        <f t="shared" ref="H57:H64" si="32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212">
        <v>25</v>
      </c>
      <c r="L57" s="212" t="str">
        <f>IF(ISERROR(VLOOKUP($D57,$L$68:$N$99,2,FALSE)=TRUE),"",VLOOKUP($D57,$L$68:$N$99,2,FALSE))</f>
        <v/>
      </c>
      <c r="M57" s="405" t="str">
        <f t="shared" ref="M57:M64" si="33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34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212">
        <v>18</v>
      </c>
      <c r="F58" s="212" t="str">
        <f t="shared" ref="F58:F64" si="35">IF(ISERROR(VLOOKUP($C58,$L$68:$N$99,2,FALSE)=TRUE),"",VLOOKUP($C58,$L$68:$N$99,2,FALSE))</f>
        <v/>
      </c>
      <c r="G58" s="56" t="str">
        <f t="shared" si="31"/>
        <v/>
      </c>
      <c r="H58" s="56" t="str">
        <f t="shared" si="32"/>
        <v/>
      </c>
      <c r="I58" s="402" t="str">
        <f t="shared" ref="I58:I64" si="36">IF(ISERROR(VLOOKUP($C58,$L$68:$N$99,3,FALSE)=TRUE),"",VLOOKUP($C58,$L$68:$N$99,3,FALSE))</f>
        <v/>
      </c>
      <c r="J58" s="404"/>
      <c r="K58" s="212">
        <v>26</v>
      </c>
      <c r="L58" s="212" t="str">
        <f t="shared" ref="L58:L64" si="37">IF(ISERROR(VLOOKUP($D58,$L$68:$N$99,2,FALSE)=TRUE),"",VLOOKUP($D58,$L$68:$N$99,2,FALSE))</f>
        <v/>
      </c>
      <c r="M58" s="405" t="str">
        <f t="shared" si="33"/>
        <v/>
      </c>
      <c r="N58" s="406"/>
      <c r="O58" s="406"/>
      <c r="P58" s="407"/>
      <c r="Q58" s="408" t="str">
        <f t="shared" si="34"/>
        <v/>
      </c>
      <c r="R58" s="409"/>
      <c r="S58" s="409"/>
      <c r="T58" s="410"/>
      <c r="U58" s="402" t="str">
        <f t="shared" ref="U58:U64" si="38">IF(ISERROR(VLOOKUP($D58,$L$68:$N$99,3,FALSE)=TRUE),"",VLOOKUP($D58,$L$68:$N$99,3,FALSE))</f>
        <v/>
      </c>
      <c r="V58" s="404"/>
      <c r="W58" s="41"/>
      <c r="X58" s="42"/>
      <c r="Y58" s="42"/>
      <c r="Z58" s="20"/>
      <c r="AA58" s="215"/>
      <c r="AB58" s="215"/>
      <c r="AC58" s="71"/>
    </row>
    <row r="59" spans="1:30" ht="15.95" hidden="1" customHeight="1" x14ac:dyDescent="0.25">
      <c r="C59" s="25">
        <v>19</v>
      </c>
      <c r="D59" s="17">
        <v>27</v>
      </c>
      <c r="E59" s="212">
        <v>19</v>
      </c>
      <c r="F59" s="212" t="str">
        <f t="shared" si="35"/>
        <v/>
      </c>
      <c r="G59" s="56" t="str">
        <f t="shared" si="31"/>
        <v/>
      </c>
      <c r="H59" s="56" t="str">
        <f t="shared" si="32"/>
        <v/>
      </c>
      <c r="I59" s="402" t="str">
        <f t="shared" si="36"/>
        <v/>
      </c>
      <c r="J59" s="404"/>
      <c r="K59" s="212">
        <v>27</v>
      </c>
      <c r="L59" s="212" t="str">
        <f t="shared" si="37"/>
        <v/>
      </c>
      <c r="M59" s="405" t="str">
        <f t="shared" si="33"/>
        <v/>
      </c>
      <c r="N59" s="406"/>
      <c r="O59" s="406"/>
      <c r="P59" s="407"/>
      <c r="Q59" s="408" t="str">
        <f t="shared" si="34"/>
        <v/>
      </c>
      <c r="R59" s="409"/>
      <c r="S59" s="409"/>
      <c r="T59" s="410"/>
      <c r="U59" s="402" t="str">
        <f t="shared" si="38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212">
        <v>20</v>
      </c>
      <c r="F60" s="212" t="str">
        <f t="shared" si="35"/>
        <v/>
      </c>
      <c r="G60" s="56" t="str">
        <f t="shared" si="31"/>
        <v/>
      </c>
      <c r="H60" s="56" t="str">
        <f t="shared" si="32"/>
        <v/>
      </c>
      <c r="I60" s="402" t="str">
        <f t="shared" si="36"/>
        <v/>
      </c>
      <c r="J60" s="404"/>
      <c r="K60" s="212">
        <v>28</v>
      </c>
      <c r="L60" s="212" t="str">
        <f t="shared" si="37"/>
        <v/>
      </c>
      <c r="M60" s="405" t="str">
        <f t="shared" si="33"/>
        <v/>
      </c>
      <c r="N60" s="406"/>
      <c r="O60" s="406"/>
      <c r="P60" s="407"/>
      <c r="Q60" s="408" t="str">
        <f t="shared" si="34"/>
        <v/>
      </c>
      <c r="R60" s="409"/>
      <c r="S60" s="409"/>
      <c r="T60" s="410"/>
      <c r="U60" s="402" t="str">
        <f t="shared" si="38"/>
        <v/>
      </c>
      <c r="V60" s="404"/>
      <c r="W60" s="41"/>
      <c r="X60" s="42"/>
      <c r="Y60" s="42"/>
      <c r="Z60" s="20"/>
      <c r="AA60" s="215"/>
      <c r="AB60" s="215"/>
      <c r="AC60" s="71"/>
    </row>
    <row r="61" spans="1:30" ht="15.95" hidden="1" customHeight="1" x14ac:dyDescent="0.25">
      <c r="C61" s="25">
        <v>21</v>
      </c>
      <c r="D61" s="17">
        <v>29</v>
      </c>
      <c r="E61" s="212">
        <v>21</v>
      </c>
      <c r="F61" s="212" t="str">
        <f t="shared" si="35"/>
        <v/>
      </c>
      <c r="G61" s="56" t="str">
        <f t="shared" si="31"/>
        <v/>
      </c>
      <c r="H61" s="56" t="str">
        <f t="shared" si="32"/>
        <v/>
      </c>
      <c r="I61" s="402" t="str">
        <f t="shared" si="36"/>
        <v/>
      </c>
      <c r="J61" s="404"/>
      <c r="K61" s="212">
        <v>29</v>
      </c>
      <c r="L61" s="212" t="str">
        <f t="shared" si="37"/>
        <v/>
      </c>
      <c r="M61" s="405" t="str">
        <f t="shared" si="33"/>
        <v/>
      </c>
      <c r="N61" s="406"/>
      <c r="O61" s="406"/>
      <c r="P61" s="407"/>
      <c r="Q61" s="408" t="str">
        <f t="shared" si="34"/>
        <v/>
      </c>
      <c r="R61" s="409"/>
      <c r="S61" s="409"/>
      <c r="T61" s="410"/>
      <c r="U61" s="402" t="str">
        <f t="shared" si="38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212">
        <v>22</v>
      </c>
      <c r="F62" s="212" t="str">
        <f t="shared" si="35"/>
        <v/>
      </c>
      <c r="G62" s="56" t="str">
        <f t="shared" si="31"/>
        <v/>
      </c>
      <c r="H62" s="56" t="str">
        <f t="shared" si="32"/>
        <v/>
      </c>
      <c r="I62" s="402" t="str">
        <f t="shared" si="36"/>
        <v/>
      </c>
      <c r="J62" s="404"/>
      <c r="K62" s="212">
        <v>30</v>
      </c>
      <c r="L62" s="212" t="str">
        <f t="shared" si="37"/>
        <v/>
      </c>
      <c r="M62" s="405" t="str">
        <f t="shared" si="33"/>
        <v/>
      </c>
      <c r="N62" s="406"/>
      <c r="O62" s="406"/>
      <c r="P62" s="407"/>
      <c r="Q62" s="408" t="str">
        <f t="shared" si="34"/>
        <v/>
      </c>
      <c r="R62" s="409"/>
      <c r="S62" s="409"/>
      <c r="T62" s="410"/>
      <c r="U62" s="402" t="str">
        <f t="shared" si="38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212">
        <v>23</v>
      </c>
      <c r="F63" s="212" t="str">
        <f t="shared" si="35"/>
        <v/>
      </c>
      <c r="G63" s="56" t="str">
        <f t="shared" si="31"/>
        <v/>
      </c>
      <c r="H63" s="56" t="str">
        <f t="shared" si="32"/>
        <v/>
      </c>
      <c r="I63" s="402" t="str">
        <f t="shared" si="36"/>
        <v/>
      </c>
      <c r="J63" s="404"/>
      <c r="K63" s="212">
        <v>31</v>
      </c>
      <c r="L63" s="212" t="str">
        <f t="shared" si="37"/>
        <v/>
      </c>
      <c r="M63" s="405" t="str">
        <f t="shared" si="33"/>
        <v/>
      </c>
      <c r="N63" s="406"/>
      <c r="O63" s="406"/>
      <c r="P63" s="407"/>
      <c r="Q63" s="408" t="str">
        <f t="shared" si="34"/>
        <v/>
      </c>
      <c r="R63" s="409"/>
      <c r="S63" s="409"/>
      <c r="T63" s="410"/>
      <c r="U63" s="402" t="str">
        <f t="shared" si="38"/>
        <v/>
      </c>
      <c r="V63" s="404"/>
      <c r="W63" s="41"/>
      <c r="X63" s="42"/>
      <c r="Y63" s="42"/>
      <c r="Z63" s="20"/>
      <c r="AA63" s="215"/>
      <c r="AB63" s="215"/>
      <c r="AC63" s="71"/>
    </row>
    <row r="64" spans="1:30" ht="15.95" hidden="1" customHeight="1" x14ac:dyDescent="0.25">
      <c r="C64" s="25">
        <v>24</v>
      </c>
      <c r="D64" s="17">
        <v>32</v>
      </c>
      <c r="E64" s="212">
        <v>24</v>
      </c>
      <c r="F64" s="212" t="str">
        <f t="shared" si="35"/>
        <v/>
      </c>
      <c r="G64" s="56" t="str">
        <f t="shared" si="31"/>
        <v/>
      </c>
      <c r="H64" s="56" t="str">
        <f t="shared" si="32"/>
        <v/>
      </c>
      <c r="I64" s="402" t="str">
        <f t="shared" si="36"/>
        <v/>
      </c>
      <c r="J64" s="404"/>
      <c r="K64" s="212">
        <v>32</v>
      </c>
      <c r="L64" s="212" t="str">
        <f t="shared" si="37"/>
        <v/>
      </c>
      <c r="M64" s="405" t="str">
        <f t="shared" si="33"/>
        <v/>
      </c>
      <c r="N64" s="406"/>
      <c r="O64" s="406"/>
      <c r="P64" s="407"/>
      <c r="Q64" s="408" t="str">
        <f t="shared" si="34"/>
        <v/>
      </c>
      <c r="R64" s="409"/>
      <c r="S64" s="409"/>
      <c r="T64" s="410"/>
      <c r="U64" s="402" t="str">
        <f t="shared" si="38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9">L68</f>
        <v>5</v>
      </c>
      <c r="F68" s="47">
        <f t="shared" ref="F68:H83" si="40">F6</f>
        <v>62</v>
      </c>
      <c r="G68" s="48" t="str">
        <f t="shared" si="40"/>
        <v>Lydia CHURCH</v>
      </c>
      <c r="H68" s="48" t="str">
        <f t="shared" si="40"/>
        <v>Nene Valley Harriers</v>
      </c>
      <c r="I68" s="47">
        <f>O6</f>
        <v>11.48</v>
      </c>
      <c r="J68" s="47">
        <f>IF(OR(I68=0,I68=""),"",RANK(I68,$I$68:$I$99))</f>
        <v>5</v>
      </c>
      <c r="K68" s="47">
        <f t="shared" ref="K68:K83" si="41">X6</f>
        <v>11.68</v>
      </c>
      <c r="L68" s="47">
        <f t="shared" ref="L68:L99" si="42">IF(OR(K68=0,K68=""),"",RANK(K68,$K$68:$K$99))</f>
        <v>5</v>
      </c>
      <c r="M68" s="47">
        <f t="shared" ref="M68:M99" si="43">F68</f>
        <v>62</v>
      </c>
      <c r="N68" s="47">
        <f t="shared" ref="N68:N99" si="44">K68</f>
        <v>11.68</v>
      </c>
    </row>
    <row r="69" spans="3:14" hidden="1" x14ac:dyDescent="0.25">
      <c r="C69" s="22"/>
      <c r="D69" s="22"/>
      <c r="E69" s="47">
        <f t="shared" si="39"/>
        <v>4</v>
      </c>
      <c r="F69" s="47">
        <f t="shared" si="40"/>
        <v>64</v>
      </c>
      <c r="G69" s="48" t="str">
        <f t="shared" si="40"/>
        <v>Becki HALL</v>
      </c>
      <c r="H69" s="48" t="str">
        <f t="shared" si="40"/>
        <v>Nene Valley Harriers</v>
      </c>
      <c r="I69" s="47">
        <f t="shared" ref="I69:I83" si="45">O7</f>
        <v>11.97</v>
      </c>
      <c r="J69" s="47">
        <f t="shared" ref="J69:J99" si="46">IF(OR(I69=0,I69=""),"",RANK(I69,$I$68:$I$99))</f>
        <v>4</v>
      </c>
      <c r="K69" s="47">
        <f t="shared" si="41"/>
        <v>12.31</v>
      </c>
      <c r="L69" s="47">
        <f t="shared" si="42"/>
        <v>4</v>
      </c>
      <c r="M69" s="47">
        <f t="shared" si="43"/>
        <v>64</v>
      </c>
      <c r="N69" s="47">
        <f t="shared" si="44"/>
        <v>12.31</v>
      </c>
    </row>
    <row r="70" spans="3:14" hidden="1" x14ac:dyDescent="0.25">
      <c r="C70" s="22"/>
      <c r="D70" s="22"/>
      <c r="E70" s="47">
        <f t="shared" si="39"/>
        <v>3</v>
      </c>
      <c r="F70" s="47">
        <f t="shared" si="40"/>
        <v>65</v>
      </c>
      <c r="G70" s="48" t="str">
        <f t="shared" si="40"/>
        <v>Emma DAKIN</v>
      </c>
      <c r="H70" s="48" t="str">
        <f t="shared" si="40"/>
        <v>Rotherham Harriers</v>
      </c>
      <c r="I70" s="47">
        <f t="shared" si="45"/>
        <v>12.39</v>
      </c>
      <c r="J70" s="47">
        <f t="shared" si="46"/>
        <v>3</v>
      </c>
      <c r="K70" s="47">
        <f t="shared" si="41"/>
        <v>12.85</v>
      </c>
      <c r="L70" s="47">
        <f t="shared" si="42"/>
        <v>3</v>
      </c>
      <c r="M70" s="47">
        <f t="shared" si="43"/>
        <v>65</v>
      </c>
      <c r="N70" s="47">
        <f t="shared" si="44"/>
        <v>12.85</v>
      </c>
    </row>
    <row r="71" spans="3:14" hidden="1" x14ac:dyDescent="0.25">
      <c r="C71" s="22"/>
      <c r="D71" s="22"/>
      <c r="E71" s="47">
        <f t="shared" si="39"/>
        <v>2</v>
      </c>
      <c r="F71" s="47">
        <f t="shared" si="40"/>
        <v>66</v>
      </c>
      <c r="G71" s="48" t="str">
        <f t="shared" si="40"/>
        <v>Sabrina FORTUNE</v>
      </c>
      <c r="H71" s="48" t="str">
        <f t="shared" si="40"/>
        <v>Deeside AAC</v>
      </c>
      <c r="I71" s="47">
        <f t="shared" si="45"/>
        <v>13.1</v>
      </c>
      <c r="J71" s="47">
        <f t="shared" si="46"/>
        <v>2</v>
      </c>
      <c r="K71" s="47">
        <f t="shared" si="41"/>
        <v>13.1</v>
      </c>
      <c r="L71" s="47">
        <f t="shared" si="42"/>
        <v>2</v>
      </c>
      <c r="M71" s="47">
        <f t="shared" si="43"/>
        <v>66</v>
      </c>
      <c r="N71" s="47">
        <f t="shared" si="44"/>
        <v>13.1</v>
      </c>
    </row>
    <row r="72" spans="3:14" hidden="1" x14ac:dyDescent="0.25">
      <c r="C72" s="22"/>
      <c r="D72" s="22"/>
      <c r="E72" s="47">
        <f t="shared" si="39"/>
        <v>1</v>
      </c>
      <c r="F72" s="47">
        <f t="shared" si="40"/>
        <v>70</v>
      </c>
      <c r="G72" s="48" t="str">
        <f t="shared" si="40"/>
        <v>Adele NICOLL</v>
      </c>
      <c r="H72" s="48" t="str">
        <f t="shared" si="40"/>
        <v>Birchfield Harriers</v>
      </c>
      <c r="I72" s="47">
        <f t="shared" si="45"/>
        <v>15.2</v>
      </c>
      <c r="J72" s="47">
        <f t="shared" si="46"/>
        <v>1</v>
      </c>
      <c r="K72" s="47">
        <f t="shared" si="41"/>
        <v>15.46</v>
      </c>
      <c r="L72" s="47">
        <f t="shared" si="42"/>
        <v>1</v>
      </c>
      <c r="M72" s="47">
        <f t="shared" si="43"/>
        <v>70</v>
      </c>
      <c r="N72" s="47">
        <f t="shared" si="44"/>
        <v>15.46</v>
      </c>
    </row>
    <row r="73" spans="3:14" hidden="1" x14ac:dyDescent="0.25">
      <c r="C73" s="22"/>
      <c r="D73" s="22"/>
      <c r="E73" s="47" t="str">
        <f t="shared" si="39"/>
        <v/>
      </c>
      <c r="F73" s="47">
        <f t="shared" si="40"/>
        <v>0</v>
      </c>
      <c r="G73" s="48" t="str">
        <f t="shared" si="40"/>
        <v/>
      </c>
      <c r="H73" s="48" t="str">
        <f t="shared" si="40"/>
        <v/>
      </c>
      <c r="I73" s="47">
        <f t="shared" si="45"/>
        <v>0</v>
      </c>
      <c r="J73" s="47" t="str">
        <f t="shared" si="46"/>
        <v/>
      </c>
      <c r="K73" s="47">
        <f t="shared" si="41"/>
        <v>0</v>
      </c>
      <c r="L73" s="47" t="str">
        <f t="shared" si="42"/>
        <v/>
      </c>
      <c r="M73" s="47">
        <f t="shared" si="43"/>
        <v>0</v>
      </c>
      <c r="N73" s="47">
        <f t="shared" si="44"/>
        <v>0</v>
      </c>
    </row>
    <row r="74" spans="3:14" hidden="1" x14ac:dyDescent="0.25">
      <c r="C74" s="22"/>
      <c r="D74" s="22"/>
      <c r="E74" s="47" t="str">
        <f t="shared" si="39"/>
        <v/>
      </c>
      <c r="F74" s="47" t="str">
        <f t="shared" si="40"/>
        <v xml:space="preserve"> </v>
      </c>
      <c r="G74" s="48" t="str">
        <f t="shared" si="40"/>
        <v/>
      </c>
      <c r="H74" s="48" t="str">
        <f t="shared" si="40"/>
        <v/>
      </c>
      <c r="I74" s="47">
        <f t="shared" si="45"/>
        <v>0</v>
      </c>
      <c r="J74" s="47" t="str">
        <f t="shared" si="46"/>
        <v/>
      </c>
      <c r="K74" s="47">
        <f t="shared" si="41"/>
        <v>0</v>
      </c>
      <c r="L74" s="47" t="str">
        <f t="shared" si="42"/>
        <v/>
      </c>
      <c r="M74" s="47" t="str">
        <f t="shared" si="43"/>
        <v xml:space="preserve"> </v>
      </c>
      <c r="N74" s="47">
        <f t="shared" si="44"/>
        <v>0</v>
      </c>
    </row>
    <row r="75" spans="3:14" hidden="1" x14ac:dyDescent="0.25">
      <c r="C75" s="22"/>
      <c r="D75" s="22"/>
      <c r="E75" s="47" t="str">
        <f t="shared" si="39"/>
        <v/>
      </c>
      <c r="F75" s="47">
        <f t="shared" si="40"/>
        <v>0</v>
      </c>
      <c r="G75" s="48" t="str">
        <f t="shared" si="40"/>
        <v/>
      </c>
      <c r="H75" s="48" t="str">
        <f t="shared" si="40"/>
        <v/>
      </c>
      <c r="I75" s="47">
        <f t="shared" si="45"/>
        <v>0</v>
      </c>
      <c r="J75" s="47" t="str">
        <f t="shared" si="46"/>
        <v/>
      </c>
      <c r="K75" s="47">
        <f t="shared" si="41"/>
        <v>0</v>
      </c>
      <c r="L75" s="47" t="str">
        <f t="shared" si="42"/>
        <v/>
      </c>
      <c r="M75" s="47">
        <f t="shared" si="43"/>
        <v>0</v>
      </c>
      <c r="N75" s="47">
        <f t="shared" si="44"/>
        <v>0</v>
      </c>
    </row>
    <row r="76" spans="3:14" hidden="1" x14ac:dyDescent="0.25">
      <c r="C76" s="22"/>
      <c r="D76" s="22"/>
      <c r="E76" s="47" t="str">
        <f t="shared" si="39"/>
        <v/>
      </c>
      <c r="F76" s="47">
        <f t="shared" si="40"/>
        <v>0</v>
      </c>
      <c r="G76" s="48" t="str">
        <f t="shared" si="40"/>
        <v/>
      </c>
      <c r="H76" s="48" t="str">
        <f t="shared" si="40"/>
        <v/>
      </c>
      <c r="I76" s="47">
        <f t="shared" si="45"/>
        <v>0</v>
      </c>
      <c r="J76" s="47" t="str">
        <f t="shared" si="46"/>
        <v/>
      </c>
      <c r="K76" s="47">
        <f t="shared" si="41"/>
        <v>0</v>
      </c>
      <c r="L76" s="47" t="str">
        <f t="shared" si="42"/>
        <v/>
      </c>
      <c r="M76" s="47">
        <f t="shared" si="43"/>
        <v>0</v>
      </c>
      <c r="N76" s="47">
        <f t="shared" si="44"/>
        <v>0</v>
      </c>
    </row>
    <row r="77" spans="3:14" hidden="1" x14ac:dyDescent="0.25">
      <c r="C77" s="22"/>
      <c r="D77" s="22"/>
      <c r="E77" s="47" t="str">
        <f t="shared" si="39"/>
        <v/>
      </c>
      <c r="F77" s="47">
        <f t="shared" si="40"/>
        <v>0</v>
      </c>
      <c r="G77" s="48" t="str">
        <f t="shared" si="40"/>
        <v/>
      </c>
      <c r="H77" s="48" t="str">
        <f t="shared" si="40"/>
        <v/>
      </c>
      <c r="I77" s="47">
        <f t="shared" si="45"/>
        <v>0</v>
      </c>
      <c r="J77" s="47" t="str">
        <f t="shared" si="46"/>
        <v/>
      </c>
      <c r="K77" s="47">
        <f t="shared" si="41"/>
        <v>0</v>
      </c>
      <c r="L77" s="47" t="str">
        <f t="shared" si="42"/>
        <v/>
      </c>
      <c r="M77" s="47">
        <f t="shared" si="43"/>
        <v>0</v>
      </c>
      <c r="N77" s="47">
        <f t="shared" si="44"/>
        <v>0</v>
      </c>
    </row>
    <row r="78" spans="3:14" hidden="1" x14ac:dyDescent="0.25">
      <c r="C78" s="22"/>
      <c r="D78" s="22"/>
      <c r="E78" s="47" t="str">
        <f t="shared" si="39"/>
        <v/>
      </c>
      <c r="F78" s="47">
        <f t="shared" si="40"/>
        <v>0</v>
      </c>
      <c r="G78" s="48" t="str">
        <f t="shared" si="40"/>
        <v/>
      </c>
      <c r="H78" s="48" t="str">
        <f t="shared" si="40"/>
        <v/>
      </c>
      <c r="I78" s="47">
        <f t="shared" si="45"/>
        <v>0</v>
      </c>
      <c r="J78" s="47" t="str">
        <f t="shared" si="46"/>
        <v/>
      </c>
      <c r="K78" s="47">
        <f t="shared" si="41"/>
        <v>0</v>
      </c>
      <c r="L78" s="47" t="str">
        <f t="shared" si="42"/>
        <v/>
      </c>
      <c r="M78" s="47">
        <f t="shared" si="43"/>
        <v>0</v>
      </c>
      <c r="N78" s="47">
        <f t="shared" si="44"/>
        <v>0</v>
      </c>
    </row>
    <row r="79" spans="3:14" hidden="1" x14ac:dyDescent="0.25">
      <c r="C79" s="22"/>
      <c r="D79" s="22"/>
      <c r="E79" s="47" t="str">
        <f t="shared" si="39"/>
        <v/>
      </c>
      <c r="F79" s="47">
        <f t="shared" si="40"/>
        <v>0</v>
      </c>
      <c r="G79" s="48" t="str">
        <f t="shared" si="40"/>
        <v/>
      </c>
      <c r="H79" s="48" t="str">
        <f t="shared" si="40"/>
        <v/>
      </c>
      <c r="I79" s="47">
        <f t="shared" si="45"/>
        <v>0</v>
      </c>
      <c r="J79" s="47" t="str">
        <f t="shared" si="46"/>
        <v/>
      </c>
      <c r="K79" s="47">
        <f t="shared" si="41"/>
        <v>0</v>
      </c>
      <c r="L79" s="47" t="str">
        <f t="shared" si="42"/>
        <v/>
      </c>
      <c r="M79" s="47">
        <f t="shared" si="43"/>
        <v>0</v>
      </c>
      <c r="N79" s="47">
        <f t="shared" si="44"/>
        <v>0</v>
      </c>
    </row>
    <row r="80" spans="3:14" hidden="1" x14ac:dyDescent="0.25">
      <c r="C80" s="22"/>
      <c r="D80" s="22"/>
      <c r="E80" s="47" t="str">
        <f t="shared" si="39"/>
        <v/>
      </c>
      <c r="F80" s="47">
        <f t="shared" si="40"/>
        <v>0</v>
      </c>
      <c r="G80" s="48" t="str">
        <f t="shared" si="40"/>
        <v/>
      </c>
      <c r="H80" s="48" t="str">
        <f t="shared" si="40"/>
        <v/>
      </c>
      <c r="I80" s="47">
        <f t="shared" si="45"/>
        <v>0</v>
      </c>
      <c r="J80" s="47" t="str">
        <f t="shared" si="46"/>
        <v/>
      </c>
      <c r="K80" s="47">
        <f t="shared" si="41"/>
        <v>0</v>
      </c>
      <c r="L80" s="47" t="str">
        <f t="shared" si="42"/>
        <v/>
      </c>
      <c r="M80" s="47">
        <f t="shared" si="43"/>
        <v>0</v>
      </c>
      <c r="N80" s="47">
        <f t="shared" si="44"/>
        <v>0</v>
      </c>
    </row>
    <row r="81" spans="5:45" s="22" customFormat="1" hidden="1" x14ac:dyDescent="0.25">
      <c r="E81" s="47" t="str">
        <f t="shared" si="39"/>
        <v/>
      </c>
      <c r="F81" s="47">
        <f t="shared" si="40"/>
        <v>0</v>
      </c>
      <c r="G81" s="48" t="str">
        <f t="shared" si="40"/>
        <v/>
      </c>
      <c r="H81" s="48" t="str">
        <f t="shared" si="40"/>
        <v/>
      </c>
      <c r="I81" s="47">
        <f t="shared" si="45"/>
        <v>0</v>
      </c>
      <c r="J81" s="47" t="str">
        <f t="shared" si="46"/>
        <v/>
      </c>
      <c r="K81" s="47">
        <f t="shared" si="41"/>
        <v>0</v>
      </c>
      <c r="L81" s="47" t="str">
        <f t="shared" si="42"/>
        <v/>
      </c>
      <c r="M81" s="47">
        <f t="shared" si="43"/>
        <v>0</v>
      </c>
      <c r="N81" s="47">
        <f t="shared" si="44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9"/>
        <v/>
      </c>
      <c r="F82" s="47">
        <f t="shared" si="40"/>
        <v>0</v>
      </c>
      <c r="G82" s="48" t="str">
        <f t="shared" si="40"/>
        <v/>
      </c>
      <c r="H82" s="48" t="str">
        <f t="shared" si="40"/>
        <v/>
      </c>
      <c r="I82" s="47">
        <f t="shared" si="45"/>
        <v>0</v>
      </c>
      <c r="J82" s="47" t="str">
        <f t="shared" si="46"/>
        <v/>
      </c>
      <c r="K82" s="47">
        <f t="shared" si="41"/>
        <v>0</v>
      </c>
      <c r="L82" s="47" t="str">
        <f t="shared" si="42"/>
        <v/>
      </c>
      <c r="M82" s="47">
        <f t="shared" si="43"/>
        <v>0</v>
      </c>
      <c r="N82" s="47">
        <f t="shared" si="44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9"/>
        <v/>
      </c>
      <c r="F83" s="47">
        <f t="shared" si="40"/>
        <v>0</v>
      </c>
      <c r="G83" s="48" t="str">
        <f t="shared" si="40"/>
        <v/>
      </c>
      <c r="H83" s="48" t="str">
        <f t="shared" si="40"/>
        <v/>
      </c>
      <c r="I83" s="47">
        <f t="shared" si="45"/>
        <v>0</v>
      </c>
      <c r="J83" s="47" t="str">
        <f t="shared" si="46"/>
        <v/>
      </c>
      <c r="K83" s="47">
        <f t="shared" si="41"/>
        <v>0</v>
      </c>
      <c r="L83" s="47" t="str">
        <f t="shared" si="42"/>
        <v/>
      </c>
      <c r="M83" s="47">
        <f t="shared" si="43"/>
        <v>0</v>
      </c>
      <c r="N83" s="47">
        <f t="shared" si="44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9"/>
        <v/>
      </c>
      <c r="F84" s="50">
        <f t="shared" ref="F84:H99" si="47">F38</f>
        <v>0</v>
      </c>
      <c r="G84" s="49" t="str">
        <f t="shared" si="47"/>
        <v/>
      </c>
      <c r="H84" s="49" t="str">
        <f t="shared" si="47"/>
        <v/>
      </c>
      <c r="I84" s="50">
        <f>O38</f>
        <v>0</v>
      </c>
      <c r="J84" s="50" t="str">
        <f t="shared" si="46"/>
        <v/>
      </c>
      <c r="K84" s="50">
        <f>X38</f>
        <v>0</v>
      </c>
      <c r="L84" s="50" t="str">
        <f t="shared" si="42"/>
        <v/>
      </c>
      <c r="M84" s="50">
        <f t="shared" si="43"/>
        <v>0</v>
      </c>
      <c r="N84" s="50">
        <f t="shared" si="44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9"/>
        <v/>
      </c>
      <c r="F85" s="50">
        <f t="shared" si="47"/>
        <v>0</v>
      </c>
      <c r="G85" s="49" t="str">
        <f t="shared" si="47"/>
        <v/>
      </c>
      <c r="H85" s="49" t="str">
        <f t="shared" si="47"/>
        <v/>
      </c>
      <c r="I85" s="50">
        <f t="shared" ref="I85:I99" si="48">O39</f>
        <v>0</v>
      </c>
      <c r="J85" s="50" t="str">
        <f t="shared" si="46"/>
        <v/>
      </c>
      <c r="K85" s="50">
        <f t="shared" ref="K85:K99" si="49">X39</f>
        <v>0</v>
      </c>
      <c r="L85" s="50" t="str">
        <f t="shared" si="42"/>
        <v/>
      </c>
      <c r="M85" s="50">
        <f t="shared" si="43"/>
        <v>0</v>
      </c>
      <c r="N85" s="50">
        <f t="shared" si="44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9"/>
        <v/>
      </c>
      <c r="F86" s="50">
        <f t="shared" si="47"/>
        <v>0</v>
      </c>
      <c r="G86" s="49" t="str">
        <f t="shared" si="47"/>
        <v/>
      </c>
      <c r="H86" s="49" t="str">
        <f t="shared" si="47"/>
        <v/>
      </c>
      <c r="I86" s="50">
        <f t="shared" si="48"/>
        <v>0</v>
      </c>
      <c r="J86" s="50" t="str">
        <f t="shared" si="46"/>
        <v/>
      </c>
      <c r="K86" s="50">
        <f t="shared" si="49"/>
        <v>0</v>
      </c>
      <c r="L86" s="50" t="str">
        <f t="shared" si="42"/>
        <v/>
      </c>
      <c r="M86" s="50">
        <f t="shared" si="43"/>
        <v>0</v>
      </c>
      <c r="N86" s="50">
        <f t="shared" si="44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9"/>
        <v/>
      </c>
      <c r="F87" s="50">
        <f t="shared" si="47"/>
        <v>0</v>
      </c>
      <c r="G87" s="49" t="str">
        <f t="shared" si="47"/>
        <v/>
      </c>
      <c r="H87" s="49" t="str">
        <f t="shared" si="47"/>
        <v/>
      </c>
      <c r="I87" s="50">
        <f t="shared" si="48"/>
        <v>0</v>
      </c>
      <c r="J87" s="50" t="str">
        <f t="shared" si="46"/>
        <v/>
      </c>
      <c r="K87" s="50">
        <f t="shared" si="49"/>
        <v>0</v>
      </c>
      <c r="L87" s="50" t="str">
        <f t="shared" si="42"/>
        <v/>
      </c>
      <c r="M87" s="50">
        <f t="shared" si="43"/>
        <v>0</v>
      </c>
      <c r="N87" s="50">
        <f t="shared" si="44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9"/>
        <v/>
      </c>
      <c r="F88" s="50">
        <f t="shared" si="47"/>
        <v>0</v>
      </c>
      <c r="G88" s="49" t="str">
        <f t="shared" si="47"/>
        <v/>
      </c>
      <c r="H88" s="49" t="str">
        <f t="shared" si="47"/>
        <v/>
      </c>
      <c r="I88" s="50">
        <f t="shared" si="48"/>
        <v>0</v>
      </c>
      <c r="J88" s="50" t="str">
        <f t="shared" si="46"/>
        <v/>
      </c>
      <c r="K88" s="50">
        <f t="shared" si="49"/>
        <v>0</v>
      </c>
      <c r="L88" s="50" t="str">
        <f t="shared" si="42"/>
        <v/>
      </c>
      <c r="M88" s="50">
        <f t="shared" si="43"/>
        <v>0</v>
      </c>
      <c r="N88" s="50">
        <f t="shared" si="44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9"/>
        <v/>
      </c>
      <c r="F89" s="50">
        <f t="shared" si="47"/>
        <v>0</v>
      </c>
      <c r="G89" s="49" t="str">
        <f t="shared" si="47"/>
        <v/>
      </c>
      <c r="H89" s="49" t="str">
        <f t="shared" si="47"/>
        <v/>
      </c>
      <c r="I89" s="50">
        <f t="shared" si="48"/>
        <v>0</v>
      </c>
      <c r="J89" s="50" t="str">
        <f t="shared" si="46"/>
        <v/>
      </c>
      <c r="K89" s="50">
        <f t="shared" si="49"/>
        <v>0</v>
      </c>
      <c r="L89" s="50" t="str">
        <f t="shared" si="42"/>
        <v/>
      </c>
      <c r="M89" s="50">
        <f t="shared" si="43"/>
        <v>0</v>
      </c>
      <c r="N89" s="50">
        <f t="shared" si="44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9"/>
        <v/>
      </c>
      <c r="F90" s="50">
        <f t="shared" si="47"/>
        <v>0</v>
      </c>
      <c r="G90" s="49" t="str">
        <f t="shared" si="47"/>
        <v/>
      </c>
      <c r="H90" s="49" t="str">
        <f t="shared" si="47"/>
        <v/>
      </c>
      <c r="I90" s="50">
        <f t="shared" si="48"/>
        <v>0</v>
      </c>
      <c r="J90" s="50" t="str">
        <f t="shared" si="46"/>
        <v/>
      </c>
      <c r="K90" s="50">
        <f t="shared" si="49"/>
        <v>0</v>
      </c>
      <c r="L90" s="50" t="str">
        <f t="shared" si="42"/>
        <v/>
      </c>
      <c r="M90" s="50">
        <f t="shared" si="43"/>
        <v>0</v>
      </c>
      <c r="N90" s="50">
        <f t="shared" si="44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9"/>
        <v/>
      </c>
      <c r="F91" s="50" t="str">
        <f t="shared" si="47"/>
        <v/>
      </c>
      <c r="G91" s="49" t="str">
        <f t="shared" si="47"/>
        <v/>
      </c>
      <c r="H91" s="49" t="str">
        <f t="shared" si="47"/>
        <v/>
      </c>
      <c r="I91" s="50">
        <f t="shared" si="48"/>
        <v>0</v>
      </c>
      <c r="J91" s="50" t="str">
        <f t="shared" si="46"/>
        <v/>
      </c>
      <c r="K91" s="50">
        <f t="shared" si="49"/>
        <v>0</v>
      </c>
      <c r="L91" s="50" t="str">
        <f t="shared" si="42"/>
        <v/>
      </c>
      <c r="M91" s="50" t="str">
        <f t="shared" si="43"/>
        <v/>
      </c>
      <c r="N91" s="50">
        <f t="shared" si="44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9"/>
        <v/>
      </c>
      <c r="F92" s="50" t="str">
        <f t="shared" si="47"/>
        <v/>
      </c>
      <c r="G92" s="49" t="str">
        <f t="shared" si="47"/>
        <v/>
      </c>
      <c r="H92" s="49" t="str">
        <f t="shared" si="47"/>
        <v/>
      </c>
      <c r="I92" s="50">
        <f t="shared" si="48"/>
        <v>0</v>
      </c>
      <c r="J92" s="50" t="str">
        <f t="shared" si="46"/>
        <v/>
      </c>
      <c r="K92" s="50">
        <f t="shared" si="49"/>
        <v>0</v>
      </c>
      <c r="L92" s="50" t="str">
        <f t="shared" si="42"/>
        <v/>
      </c>
      <c r="M92" s="50" t="str">
        <f t="shared" si="43"/>
        <v/>
      </c>
      <c r="N92" s="50">
        <f t="shared" si="44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9"/>
        <v/>
      </c>
      <c r="F93" s="50" t="str">
        <f t="shared" si="47"/>
        <v/>
      </c>
      <c r="G93" s="49" t="str">
        <f t="shared" si="47"/>
        <v/>
      </c>
      <c r="H93" s="49" t="str">
        <f t="shared" si="47"/>
        <v/>
      </c>
      <c r="I93" s="50">
        <f t="shared" si="48"/>
        <v>0</v>
      </c>
      <c r="J93" s="50" t="str">
        <f t="shared" si="46"/>
        <v/>
      </c>
      <c r="K93" s="50">
        <f t="shared" si="49"/>
        <v>0</v>
      </c>
      <c r="L93" s="50" t="str">
        <f t="shared" si="42"/>
        <v/>
      </c>
      <c r="M93" s="50" t="str">
        <f t="shared" si="43"/>
        <v/>
      </c>
      <c r="N93" s="50">
        <f t="shared" si="44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9"/>
        <v/>
      </c>
      <c r="F94" s="50" t="str">
        <f t="shared" si="47"/>
        <v/>
      </c>
      <c r="G94" s="49" t="str">
        <f t="shared" si="47"/>
        <v/>
      </c>
      <c r="H94" s="49" t="str">
        <f t="shared" si="47"/>
        <v/>
      </c>
      <c r="I94" s="50">
        <f t="shared" si="48"/>
        <v>0</v>
      </c>
      <c r="J94" s="50" t="str">
        <f t="shared" si="46"/>
        <v/>
      </c>
      <c r="K94" s="50">
        <f t="shared" si="49"/>
        <v>0</v>
      </c>
      <c r="L94" s="50" t="str">
        <f t="shared" si="42"/>
        <v/>
      </c>
      <c r="M94" s="50" t="str">
        <f t="shared" si="43"/>
        <v/>
      </c>
      <c r="N94" s="50">
        <f t="shared" si="44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9"/>
        <v/>
      </c>
      <c r="F95" s="50" t="str">
        <f t="shared" si="47"/>
        <v/>
      </c>
      <c r="G95" s="49" t="str">
        <f t="shared" si="47"/>
        <v/>
      </c>
      <c r="H95" s="49" t="str">
        <f t="shared" si="47"/>
        <v/>
      </c>
      <c r="I95" s="50">
        <f t="shared" si="48"/>
        <v>0</v>
      </c>
      <c r="J95" s="50" t="str">
        <f t="shared" si="46"/>
        <v/>
      </c>
      <c r="K95" s="50">
        <f t="shared" si="49"/>
        <v>0</v>
      </c>
      <c r="L95" s="50" t="str">
        <f t="shared" si="42"/>
        <v/>
      </c>
      <c r="M95" s="50" t="str">
        <f t="shared" si="43"/>
        <v/>
      </c>
      <c r="N95" s="50">
        <f t="shared" si="44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9"/>
        <v/>
      </c>
      <c r="F96" s="50" t="str">
        <f t="shared" si="47"/>
        <v/>
      </c>
      <c r="G96" s="49" t="str">
        <f t="shared" si="47"/>
        <v/>
      </c>
      <c r="H96" s="49" t="str">
        <f t="shared" si="47"/>
        <v/>
      </c>
      <c r="I96" s="50">
        <f t="shared" si="48"/>
        <v>0</v>
      </c>
      <c r="J96" s="50" t="str">
        <f t="shared" si="46"/>
        <v/>
      </c>
      <c r="K96" s="50">
        <f t="shared" si="49"/>
        <v>0</v>
      </c>
      <c r="L96" s="50" t="str">
        <f t="shared" si="42"/>
        <v/>
      </c>
      <c r="M96" s="50" t="str">
        <f t="shared" si="43"/>
        <v/>
      </c>
      <c r="N96" s="50">
        <f t="shared" si="44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9"/>
        <v/>
      </c>
      <c r="F97" s="50" t="str">
        <f t="shared" si="47"/>
        <v/>
      </c>
      <c r="G97" s="49" t="str">
        <f t="shared" si="47"/>
        <v/>
      </c>
      <c r="H97" s="49" t="str">
        <f t="shared" si="47"/>
        <v/>
      </c>
      <c r="I97" s="50">
        <f t="shared" si="48"/>
        <v>0</v>
      </c>
      <c r="J97" s="50" t="str">
        <f t="shared" si="46"/>
        <v/>
      </c>
      <c r="K97" s="50">
        <f t="shared" si="49"/>
        <v>0</v>
      </c>
      <c r="L97" s="50" t="str">
        <f t="shared" si="42"/>
        <v/>
      </c>
      <c r="M97" s="50" t="str">
        <f t="shared" si="43"/>
        <v/>
      </c>
      <c r="N97" s="50">
        <f t="shared" si="44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9"/>
        <v/>
      </c>
      <c r="F98" s="50" t="str">
        <f t="shared" si="47"/>
        <v/>
      </c>
      <c r="G98" s="49" t="str">
        <f t="shared" si="47"/>
        <v/>
      </c>
      <c r="H98" s="49" t="str">
        <f t="shared" si="47"/>
        <v/>
      </c>
      <c r="I98" s="50">
        <f t="shared" si="48"/>
        <v>0</v>
      </c>
      <c r="J98" s="50" t="str">
        <f t="shared" si="46"/>
        <v/>
      </c>
      <c r="K98" s="50">
        <f t="shared" si="49"/>
        <v>0</v>
      </c>
      <c r="L98" s="50" t="str">
        <f t="shared" si="42"/>
        <v/>
      </c>
      <c r="M98" s="50" t="str">
        <f t="shared" si="43"/>
        <v/>
      </c>
      <c r="N98" s="50">
        <f t="shared" si="44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9"/>
        <v/>
      </c>
      <c r="F99" s="50" t="str">
        <f t="shared" si="47"/>
        <v/>
      </c>
      <c r="G99" s="49" t="str">
        <f t="shared" si="47"/>
        <v/>
      </c>
      <c r="H99" s="49" t="str">
        <f t="shared" si="47"/>
        <v/>
      </c>
      <c r="I99" s="50">
        <f t="shared" si="48"/>
        <v>0</v>
      </c>
      <c r="J99" s="50" t="str">
        <f t="shared" si="46"/>
        <v/>
      </c>
      <c r="K99" s="50">
        <f t="shared" si="49"/>
        <v>0</v>
      </c>
      <c r="L99" s="50" t="str">
        <f t="shared" si="42"/>
        <v/>
      </c>
      <c r="M99" s="50" t="str">
        <f t="shared" si="43"/>
        <v/>
      </c>
      <c r="N99" s="50">
        <f t="shared" si="44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406"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21">
    <cfRule type="duplicateValues" dxfId="2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83B8-44F7-421D-9BEE-4F4F3CD9F2B4}">
  <sheetPr>
    <tabColor rgb="FF002060"/>
  </sheetPr>
  <dimension ref="A1:AS99"/>
  <sheetViews>
    <sheetView showZeros="0" view="pageBreakPreview" topLeftCell="E1" zoomScaleNormal="100" zoomScaleSheetLayoutView="100" workbookViewId="0">
      <pane ySplit="1" topLeftCell="A2" activePane="bottomLeft" state="frozenSplit"/>
      <selection activeCell="O85" sqref="O85"/>
      <selection pane="bottomLeft" activeCell="M11" sqref="M11:N11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997</v>
      </c>
      <c r="H3" s="428"/>
      <c r="I3" s="426" t="s">
        <v>20</v>
      </c>
      <c r="J3" s="429"/>
      <c r="K3" s="427"/>
      <c r="L3" s="460">
        <v>14</v>
      </c>
      <c r="M3" s="461"/>
      <c r="N3" s="426" t="s">
        <v>21</v>
      </c>
      <c r="O3" s="429"/>
      <c r="P3" s="427"/>
      <c r="Q3" s="65" t="s">
        <v>998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212"/>
      <c r="F5" s="212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290"/>
      <c r="G6" s="232" t="str">
        <f t="shared" ref="G6:G21" si="0">IFERROR(VLOOKUP($F6,shot,2,FALSE)&amp;" "&amp;UPPER(VLOOKUP($F6,shot,3,FALSE)),"")</f>
        <v/>
      </c>
      <c r="H6" s="232" t="str">
        <f t="shared" ref="H6:H21" si="1">IFERROR(VLOOKUP($F6,shot,5,FALSE),"")</f>
        <v/>
      </c>
      <c r="I6" s="458">
        <v>0</v>
      </c>
      <c r="J6" s="459"/>
      <c r="K6" s="458">
        <v>0</v>
      </c>
      <c r="L6" s="459"/>
      <c r="M6" s="458">
        <v>0</v>
      </c>
      <c r="N6" s="459"/>
      <c r="O6" s="460">
        <f>IF(AND(I6="X",K6="X",M6="X"),0,LARGE(I6:N6,1))</f>
        <v>0</v>
      </c>
      <c r="P6" s="461"/>
      <c r="Q6" s="33" t="str">
        <f>J68</f>
        <v/>
      </c>
      <c r="R6" s="458">
        <v>0</v>
      </c>
      <c r="S6" s="459"/>
      <c r="T6" s="458">
        <v>0</v>
      </c>
      <c r="U6" s="459"/>
      <c r="V6" s="458">
        <v>0</v>
      </c>
      <c r="W6" s="459"/>
      <c r="X6" s="460">
        <f>IF(AND(R6="X",T6="X",V6="X"),O6,IF(O6&gt;LARGE(R6:W6,1),O6,LARGE(R6:W6,1)))</f>
        <v>0</v>
      </c>
      <c r="Y6" s="461"/>
      <c r="Z6" s="33" t="str">
        <f>L68</f>
        <v/>
      </c>
      <c r="AA6" s="216" t="str">
        <f t="shared" ref="AA6:AA21" si="2">IFERROR(VLOOKUP($F6,shot,4,FALSE),"")</f>
        <v/>
      </c>
      <c r="AB6" s="216" t="str">
        <f t="shared" ref="AB6:AB21" si="3">IFERROR(VLOOKUP($F6,shot,8,FALSE),"")</f>
        <v/>
      </c>
      <c r="AC6" s="69" t="str">
        <f t="shared" ref="AC6:AC21" si="4">IFERROR(VLOOKUP($F6,shot,7,FALSE),"")</f>
        <v/>
      </c>
      <c r="AD6" s="34"/>
    </row>
    <row r="7" spans="1:44" ht="15.95" customHeight="1" x14ac:dyDescent="0.25">
      <c r="A7" s="30"/>
      <c r="B7" s="30"/>
      <c r="C7" s="25"/>
      <c r="D7" s="25"/>
      <c r="E7" s="216">
        <v>2</v>
      </c>
      <c r="F7" s="290">
        <v>73</v>
      </c>
      <c r="G7" s="232" t="str">
        <f t="shared" si="0"/>
        <v>Erasmus DWEMOH</v>
      </c>
      <c r="H7" s="232" t="str">
        <f t="shared" si="1"/>
        <v>South London Harriers</v>
      </c>
      <c r="I7" s="458">
        <v>13.08</v>
      </c>
      <c r="J7" s="459"/>
      <c r="K7" s="458">
        <v>12.81</v>
      </c>
      <c r="L7" s="459"/>
      <c r="M7" s="458">
        <v>12.79</v>
      </c>
      <c r="N7" s="459"/>
      <c r="O7" s="460">
        <f t="shared" ref="O7:O21" si="5">IF(AND(I7="X",K7="X",M7="X"),0,LARGE(I7:N7,1))</f>
        <v>13.08</v>
      </c>
      <c r="P7" s="461"/>
      <c r="Q7" s="33">
        <f t="shared" ref="Q7:Q21" si="6">J69</f>
        <v>3</v>
      </c>
      <c r="R7" s="458" t="s">
        <v>1005</v>
      </c>
      <c r="S7" s="459"/>
      <c r="T7" s="458" t="s">
        <v>1005</v>
      </c>
      <c r="U7" s="459"/>
      <c r="V7" s="458" t="s">
        <v>1005</v>
      </c>
      <c r="W7" s="459"/>
      <c r="X7" s="460">
        <f t="shared" ref="X7:X21" si="7">IF(AND(R7="X",T7="X",V7="X"),O7,IF(O7&gt;LARGE(R7:W7,1),O7,LARGE(R7:W7,1)))</f>
        <v>13.08</v>
      </c>
      <c r="Y7" s="461"/>
      <c r="Z7" s="33">
        <f t="shared" ref="Z7:Z21" si="8">L69</f>
        <v>3</v>
      </c>
      <c r="AA7" s="216" t="str">
        <f t="shared" si="2"/>
        <v>Senior</v>
      </c>
      <c r="AB7" s="216">
        <f t="shared" si="3"/>
        <v>0</v>
      </c>
      <c r="AC7" s="144" t="str">
        <f t="shared" si="4"/>
        <v>13.32</v>
      </c>
      <c r="AD7" s="35"/>
    </row>
    <row r="8" spans="1:44" ht="15.95" customHeight="1" x14ac:dyDescent="0.25">
      <c r="A8" s="30"/>
      <c r="B8" s="30"/>
      <c r="C8" s="25"/>
      <c r="D8" s="25"/>
      <c r="E8" s="216">
        <v>3</v>
      </c>
      <c r="F8" s="290">
        <v>75</v>
      </c>
      <c r="G8" s="232" t="str">
        <f t="shared" si="0"/>
        <v>Richard WOODHALL</v>
      </c>
      <c r="H8" s="232" t="str">
        <f t="shared" si="1"/>
        <v>Dudley &amp; Stourbridge</v>
      </c>
      <c r="I8" s="458">
        <v>12.76</v>
      </c>
      <c r="J8" s="459"/>
      <c r="K8" s="458">
        <v>13.23</v>
      </c>
      <c r="L8" s="459"/>
      <c r="M8" s="458">
        <v>13.2</v>
      </c>
      <c r="N8" s="459"/>
      <c r="O8" s="460">
        <f t="shared" si="5"/>
        <v>13.23</v>
      </c>
      <c r="P8" s="461"/>
      <c r="Q8" s="33">
        <f t="shared" si="6"/>
        <v>2</v>
      </c>
      <c r="R8" s="458" t="s">
        <v>1005</v>
      </c>
      <c r="S8" s="459"/>
      <c r="T8" s="458">
        <v>13.02</v>
      </c>
      <c r="U8" s="459"/>
      <c r="V8" s="458">
        <v>13.41</v>
      </c>
      <c r="W8" s="459"/>
      <c r="X8" s="460">
        <f t="shared" si="7"/>
        <v>13.41</v>
      </c>
      <c r="Y8" s="461"/>
      <c r="Z8" s="33">
        <f t="shared" si="8"/>
        <v>2</v>
      </c>
      <c r="AA8" s="216" t="str">
        <f t="shared" si="2"/>
        <v>Senior</v>
      </c>
      <c r="AB8" s="216">
        <f t="shared" si="3"/>
        <v>0</v>
      </c>
      <c r="AC8" s="69" t="str">
        <f t="shared" si="4"/>
        <v>14.52</v>
      </c>
    </row>
    <row r="9" spans="1:44" ht="15.95" customHeight="1" x14ac:dyDescent="0.25">
      <c r="A9" s="30"/>
      <c r="B9" s="30"/>
      <c r="C9" s="25"/>
      <c r="D9" s="25"/>
      <c r="E9" s="216">
        <v>4</v>
      </c>
      <c r="F9" s="290">
        <v>76</v>
      </c>
      <c r="G9" s="232" t="str">
        <f t="shared" si="0"/>
        <v>Martin TINKLER</v>
      </c>
      <c r="H9" s="232" t="str">
        <f t="shared" si="1"/>
        <v>Nene Valley</v>
      </c>
      <c r="I9" s="458">
        <v>13.71</v>
      </c>
      <c r="J9" s="459"/>
      <c r="K9" s="458">
        <v>13.73</v>
      </c>
      <c r="L9" s="459"/>
      <c r="M9" s="458" t="s">
        <v>1005</v>
      </c>
      <c r="N9" s="459"/>
      <c r="O9" s="460">
        <f t="shared" si="5"/>
        <v>13.73</v>
      </c>
      <c r="P9" s="461"/>
      <c r="Q9" s="33">
        <f t="shared" si="6"/>
        <v>1</v>
      </c>
      <c r="R9" s="458" t="s">
        <v>1005</v>
      </c>
      <c r="S9" s="459"/>
      <c r="T9" s="458" t="s">
        <v>1005</v>
      </c>
      <c r="U9" s="459"/>
      <c r="V9" s="458" t="s">
        <v>1005</v>
      </c>
      <c r="W9" s="459"/>
      <c r="X9" s="460">
        <f t="shared" si="7"/>
        <v>13.73</v>
      </c>
      <c r="Y9" s="461"/>
      <c r="Z9" s="33">
        <f t="shared" si="8"/>
        <v>1</v>
      </c>
      <c r="AA9" s="216" t="str">
        <f t="shared" si="2"/>
        <v>Senior</v>
      </c>
      <c r="AB9" s="216">
        <f t="shared" si="3"/>
        <v>0</v>
      </c>
      <c r="AC9" s="69" t="str">
        <f t="shared" si="4"/>
        <v>15.34</v>
      </c>
    </row>
    <row r="10" spans="1:44" ht="15.95" customHeight="1" x14ac:dyDescent="0.2">
      <c r="A10" s="30"/>
      <c r="B10" s="30"/>
      <c r="C10" s="25"/>
      <c r="D10" s="25"/>
      <c r="E10" s="216">
        <v>5</v>
      </c>
      <c r="F10" s="226"/>
      <c r="G10" s="232" t="str">
        <f t="shared" si="0"/>
        <v/>
      </c>
      <c r="H10" s="232" t="str">
        <f t="shared" si="1"/>
        <v/>
      </c>
      <c r="I10" s="458">
        <v>0</v>
      </c>
      <c r="J10" s="459"/>
      <c r="K10" s="458">
        <v>0</v>
      </c>
      <c r="L10" s="459"/>
      <c r="M10" s="458">
        <v>0</v>
      </c>
      <c r="N10" s="459"/>
      <c r="O10" s="460">
        <f t="shared" si="5"/>
        <v>0</v>
      </c>
      <c r="P10" s="461"/>
      <c r="Q10" s="33" t="str">
        <f t="shared" si="6"/>
        <v/>
      </c>
      <c r="R10" s="458">
        <v>0</v>
      </c>
      <c r="S10" s="459"/>
      <c r="T10" s="458">
        <v>0</v>
      </c>
      <c r="U10" s="459"/>
      <c r="V10" s="458">
        <v>0</v>
      </c>
      <c r="W10" s="459"/>
      <c r="X10" s="460">
        <f t="shared" si="7"/>
        <v>0</v>
      </c>
      <c r="Y10" s="461"/>
      <c r="Z10" s="33" t="str">
        <f t="shared" si="8"/>
        <v/>
      </c>
      <c r="AA10" s="216" t="str">
        <f t="shared" si="2"/>
        <v/>
      </c>
      <c r="AB10" s="216" t="str">
        <f t="shared" si="3"/>
        <v/>
      </c>
      <c r="AC10" s="69" t="str">
        <f t="shared" si="4"/>
        <v/>
      </c>
    </row>
    <row r="11" spans="1:44" ht="15.95" customHeight="1" x14ac:dyDescent="0.2">
      <c r="A11" s="30"/>
      <c r="B11" s="30"/>
      <c r="C11" s="25"/>
      <c r="D11" s="25"/>
      <c r="E11" s="216">
        <v>6</v>
      </c>
      <c r="F11" s="226"/>
      <c r="G11" s="232" t="str">
        <f t="shared" si="0"/>
        <v/>
      </c>
      <c r="H11" s="232" t="str">
        <f t="shared" si="1"/>
        <v/>
      </c>
      <c r="I11" s="458">
        <v>0</v>
      </c>
      <c r="J11" s="459"/>
      <c r="K11" s="458">
        <v>0</v>
      </c>
      <c r="L11" s="459"/>
      <c r="M11" s="458">
        <v>0</v>
      </c>
      <c r="N11" s="459"/>
      <c r="O11" s="460">
        <f t="shared" si="5"/>
        <v>0</v>
      </c>
      <c r="P11" s="461"/>
      <c r="Q11" s="33" t="str">
        <f t="shared" si="6"/>
        <v/>
      </c>
      <c r="R11" s="458">
        <v>0</v>
      </c>
      <c r="S11" s="459"/>
      <c r="T11" s="458">
        <v>0</v>
      </c>
      <c r="U11" s="459"/>
      <c r="V11" s="458">
        <v>0</v>
      </c>
      <c r="W11" s="459"/>
      <c r="X11" s="460">
        <f t="shared" si="7"/>
        <v>0</v>
      </c>
      <c r="Y11" s="461"/>
      <c r="Z11" s="33" t="str">
        <f t="shared" si="8"/>
        <v/>
      </c>
      <c r="AA11" s="216" t="str">
        <f t="shared" si="2"/>
        <v/>
      </c>
      <c r="AB11" s="216" t="str">
        <f t="shared" si="3"/>
        <v/>
      </c>
      <c r="AC11" s="69" t="str">
        <f t="shared" si="4"/>
        <v/>
      </c>
    </row>
    <row r="12" spans="1:44" ht="15.95" customHeight="1" x14ac:dyDescent="0.2">
      <c r="A12" s="30"/>
      <c r="B12" s="30"/>
      <c r="C12" s="25"/>
      <c r="D12" s="25"/>
      <c r="E12" s="216">
        <v>7</v>
      </c>
      <c r="F12" s="226"/>
      <c r="G12" s="232" t="str">
        <f t="shared" si="0"/>
        <v/>
      </c>
      <c r="H12" s="232" t="str">
        <f t="shared" si="1"/>
        <v/>
      </c>
      <c r="I12" s="458">
        <v>0</v>
      </c>
      <c r="J12" s="459"/>
      <c r="K12" s="458">
        <v>0</v>
      </c>
      <c r="L12" s="459"/>
      <c r="M12" s="458">
        <v>0</v>
      </c>
      <c r="N12" s="459"/>
      <c r="O12" s="460">
        <f t="shared" si="5"/>
        <v>0</v>
      </c>
      <c r="P12" s="461"/>
      <c r="Q12" s="33" t="str">
        <f t="shared" si="6"/>
        <v/>
      </c>
      <c r="R12" s="458">
        <v>0</v>
      </c>
      <c r="S12" s="459"/>
      <c r="T12" s="458">
        <v>0</v>
      </c>
      <c r="U12" s="459"/>
      <c r="V12" s="458">
        <v>0</v>
      </c>
      <c r="W12" s="459"/>
      <c r="X12" s="460">
        <f t="shared" si="7"/>
        <v>0</v>
      </c>
      <c r="Y12" s="461"/>
      <c r="Z12" s="33" t="str">
        <f t="shared" si="8"/>
        <v/>
      </c>
      <c r="AA12" s="216" t="str">
        <f t="shared" si="2"/>
        <v/>
      </c>
      <c r="AB12" s="216" t="str">
        <f t="shared" si="3"/>
        <v/>
      </c>
      <c r="AC12" s="69" t="str">
        <f t="shared" si="4"/>
        <v/>
      </c>
    </row>
    <row r="13" spans="1:44" ht="15.95" customHeight="1" x14ac:dyDescent="0.2">
      <c r="A13" s="30"/>
      <c r="B13" s="30"/>
      <c r="C13" s="25"/>
      <c r="D13" s="25"/>
      <c r="E13" s="216">
        <v>8</v>
      </c>
      <c r="F13" s="226"/>
      <c r="G13" s="232" t="str">
        <f t="shared" si="0"/>
        <v/>
      </c>
      <c r="H13" s="232" t="str">
        <f t="shared" si="1"/>
        <v/>
      </c>
      <c r="I13" s="458">
        <v>0</v>
      </c>
      <c r="J13" s="459"/>
      <c r="K13" s="458">
        <v>0</v>
      </c>
      <c r="L13" s="459"/>
      <c r="M13" s="458">
        <v>0</v>
      </c>
      <c r="N13" s="459"/>
      <c r="O13" s="460">
        <f t="shared" si="5"/>
        <v>0</v>
      </c>
      <c r="P13" s="461"/>
      <c r="Q13" s="33" t="str">
        <f t="shared" si="6"/>
        <v/>
      </c>
      <c r="R13" s="458">
        <v>0</v>
      </c>
      <c r="S13" s="459"/>
      <c r="T13" s="458">
        <v>0</v>
      </c>
      <c r="U13" s="459"/>
      <c r="V13" s="458">
        <v>0</v>
      </c>
      <c r="W13" s="459"/>
      <c r="X13" s="460">
        <f t="shared" si="7"/>
        <v>0</v>
      </c>
      <c r="Y13" s="461"/>
      <c r="Z13" s="33" t="str">
        <f t="shared" si="8"/>
        <v/>
      </c>
      <c r="AA13" s="216" t="str">
        <f t="shared" si="2"/>
        <v/>
      </c>
      <c r="AB13" s="216" t="str">
        <f t="shared" si="3"/>
        <v/>
      </c>
      <c r="AC13" s="69" t="str">
        <f t="shared" si="4"/>
        <v/>
      </c>
    </row>
    <row r="14" spans="1:44" ht="15.95" customHeight="1" x14ac:dyDescent="0.2">
      <c r="A14" s="30"/>
      <c r="B14" s="30"/>
      <c r="C14" s="25"/>
      <c r="D14" s="25"/>
      <c r="E14" s="216">
        <v>9</v>
      </c>
      <c r="F14" s="226"/>
      <c r="G14" s="232" t="str">
        <f t="shared" si="0"/>
        <v/>
      </c>
      <c r="H14" s="232" t="str">
        <f t="shared" si="1"/>
        <v/>
      </c>
      <c r="I14" s="458">
        <v>0</v>
      </c>
      <c r="J14" s="459"/>
      <c r="K14" s="458">
        <v>0</v>
      </c>
      <c r="L14" s="459"/>
      <c r="M14" s="458">
        <v>0</v>
      </c>
      <c r="N14" s="459"/>
      <c r="O14" s="460">
        <f t="shared" si="5"/>
        <v>0</v>
      </c>
      <c r="P14" s="461"/>
      <c r="Q14" s="33" t="str">
        <f t="shared" si="6"/>
        <v/>
      </c>
      <c r="R14" s="458">
        <v>0</v>
      </c>
      <c r="S14" s="459"/>
      <c r="T14" s="458">
        <v>0</v>
      </c>
      <c r="U14" s="459"/>
      <c r="V14" s="458">
        <v>0</v>
      </c>
      <c r="W14" s="459"/>
      <c r="X14" s="460">
        <f t="shared" si="7"/>
        <v>0</v>
      </c>
      <c r="Y14" s="461"/>
      <c r="Z14" s="33" t="str">
        <f t="shared" si="8"/>
        <v/>
      </c>
      <c r="AA14" s="216" t="str">
        <f t="shared" si="2"/>
        <v/>
      </c>
      <c r="AB14" s="216" t="str">
        <f t="shared" si="3"/>
        <v/>
      </c>
      <c r="AC14" s="69" t="str">
        <f t="shared" si="4"/>
        <v/>
      </c>
    </row>
    <row r="15" spans="1:44" ht="15.95" customHeight="1" x14ac:dyDescent="0.2">
      <c r="A15" s="30"/>
      <c r="B15" s="30"/>
      <c r="C15" s="25"/>
      <c r="D15" s="25"/>
      <c r="E15" s="216">
        <v>10</v>
      </c>
      <c r="F15" s="226"/>
      <c r="G15" s="232" t="str">
        <f t="shared" si="0"/>
        <v/>
      </c>
      <c r="H15" s="232" t="str">
        <f t="shared" si="1"/>
        <v/>
      </c>
      <c r="I15" s="458">
        <v>0</v>
      </c>
      <c r="J15" s="459"/>
      <c r="K15" s="458">
        <v>0</v>
      </c>
      <c r="L15" s="459"/>
      <c r="M15" s="458">
        <v>0</v>
      </c>
      <c r="N15" s="459"/>
      <c r="O15" s="460">
        <f t="shared" si="5"/>
        <v>0</v>
      </c>
      <c r="P15" s="461"/>
      <c r="Q15" s="33" t="str">
        <f t="shared" si="6"/>
        <v/>
      </c>
      <c r="R15" s="458">
        <v>0</v>
      </c>
      <c r="S15" s="459"/>
      <c r="T15" s="458">
        <v>0</v>
      </c>
      <c r="U15" s="459"/>
      <c r="V15" s="458">
        <v>0</v>
      </c>
      <c r="W15" s="459"/>
      <c r="X15" s="460">
        <f t="shared" si="7"/>
        <v>0</v>
      </c>
      <c r="Y15" s="461"/>
      <c r="Z15" s="33" t="str">
        <f t="shared" si="8"/>
        <v/>
      </c>
      <c r="AA15" s="216" t="str">
        <f t="shared" si="2"/>
        <v/>
      </c>
      <c r="AB15" s="216" t="str">
        <f t="shared" si="3"/>
        <v/>
      </c>
      <c r="AC15" s="69" t="str">
        <f t="shared" si="4"/>
        <v/>
      </c>
    </row>
    <row r="16" spans="1:44" ht="15.95" customHeight="1" x14ac:dyDescent="0.2">
      <c r="A16" s="30"/>
      <c r="B16" s="30"/>
      <c r="C16" s="25"/>
      <c r="D16" s="25"/>
      <c r="E16" s="216">
        <v>11</v>
      </c>
      <c r="F16" s="226"/>
      <c r="G16" s="232" t="str">
        <f t="shared" si="0"/>
        <v/>
      </c>
      <c r="H16" s="232" t="str">
        <f t="shared" si="1"/>
        <v/>
      </c>
      <c r="I16" s="458">
        <v>0</v>
      </c>
      <c r="J16" s="459"/>
      <c r="K16" s="458">
        <v>0</v>
      </c>
      <c r="L16" s="459"/>
      <c r="M16" s="458">
        <v>0</v>
      </c>
      <c r="N16" s="459"/>
      <c r="O16" s="460">
        <f t="shared" si="5"/>
        <v>0</v>
      </c>
      <c r="P16" s="461"/>
      <c r="Q16" s="33" t="str">
        <f t="shared" si="6"/>
        <v/>
      </c>
      <c r="R16" s="458">
        <v>0</v>
      </c>
      <c r="S16" s="459"/>
      <c r="T16" s="458">
        <v>0</v>
      </c>
      <c r="U16" s="459"/>
      <c r="V16" s="458">
        <v>0</v>
      </c>
      <c r="W16" s="459"/>
      <c r="X16" s="460">
        <f t="shared" si="7"/>
        <v>0</v>
      </c>
      <c r="Y16" s="461"/>
      <c r="Z16" s="33" t="str">
        <f t="shared" si="8"/>
        <v/>
      </c>
      <c r="AA16" s="216" t="str">
        <f t="shared" si="2"/>
        <v/>
      </c>
      <c r="AB16" s="216" t="str">
        <f t="shared" si="3"/>
        <v/>
      </c>
      <c r="AC16" s="69" t="str">
        <f t="shared" si="4"/>
        <v/>
      </c>
    </row>
    <row r="17" spans="1:30" ht="15.95" customHeight="1" x14ac:dyDescent="0.2">
      <c r="A17" s="30"/>
      <c r="B17" s="30"/>
      <c r="C17" s="25"/>
      <c r="D17" s="25"/>
      <c r="E17" s="216">
        <v>12</v>
      </c>
      <c r="F17" s="226"/>
      <c r="G17" s="232" t="str">
        <f t="shared" si="0"/>
        <v/>
      </c>
      <c r="H17" s="232" t="str">
        <f t="shared" si="1"/>
        <v/>
      </c>
      <c r="I17" s="458">
        <v>0</v>
      </c>
      <c r="J17" s="459"/>
      <c r="K17" s="458">
        <v>0</v>
      </c>
      <c r="L17" s="459"/>
      <c r="M17" s="458">
        <v>0</v>
      </c>
      <c r="N17" s="459"/>
      <c r="O17" s="460">
        <f t="shared" si="5"/>
        <v>0</v>
      </c>
      <c r="P17" s="461"/>
      <c r="Q17" s="33" t="str">
        <f t="shared" si="6"/>
        <v/>
      </c>
      <c r="R17" s="458">
        <v>0</v>
      </c>
      <c r="S17" s="459"/>
      <c r="T17" s="458">
        <v>0</v>
      </c>
      <c r="U17" s="459"/>
      <c r="V17" s="458">
        <v>0</v>
      </c>
      <c r="W17" s="459"/>
      <c r="X17" s="460">
        <f t="shared" si="7"/>
        <v>0</v>
      </c>
      <c r="Y17" s="461"/>
      <c r="Z17" s="33" t="str">
        <f t="shared" si="8"/>
        <v/>
      </c>
      <c r="AA17" s="216" t="str">
        <f t="shared" si="2"/>
        <v/>
      </c>
      <c r="AB17" s="216" t="str">
        <f t="shared" si="3"/>
        <v/>
      </c>
      <c r="AC17" s="69" t="str">
        <f t="shared" si="4"/>
        <v/>
      </c>
    </row>
    <row r="18" spans="1:30" ht="15.95" customHeight="1" x14ac:dyDescent="0.2">
      <c r="A18" s="30"/>
      <c r="B18" s="30"/>
      <c r="C18" s="25"/>
      <c r="D18" s="25"/>
      <c r="E18" s="216">
        <v>13</v>
      </c>
      <c r="F18" s="226"/>
      <c r="G18" s="232" t="str">
        <f t="shared" si="0"/>
        <v/>
      </c>
      <c r="H18" s="232" t="str">
        <f t="shared" si="1"/>
        <v/>
      </c>
      <c r="I18" s="458">
        <v>0</v>
      </c>
      <c r="J18" s="459"/>
      <c r="K18" s="458">
        <v>0</v>
      </c>
      <c r="L18" s="459"/>
      <c r="M18" s="458">
        <v>0</v>
      </c>
      <c r="N18" s="459"/>
      <c r="O18" s="460">
        <f t="shared" si="5"/>
        <v>0</v>
      </c>
      <c r="P18" s="461"/>
      <c r="Q18" s="33" t="str">
        <f t="shared" si="6"/>
        <v/>
      </c>
      <c r="R18" s="458">
        <v>0</v>
      </c>
      <c r="S18" s="459"/>
      <c r="T18" s="458">
        <v>0</v>
      </c>
      <c r="U18" s="459"/>
      <c r="V18" s="458">
        <v>0</v>
      </c>
      <c r="W18" s="459"/>
      <c r="X18" s="460">
        <f t="shared" si="7"/>
        <v>0</v>
      </c>
      <c r="Y18" s="461"/>
      <c r="Z18" s="33" t="str">
        <f t="shared" si="8"/>
        <v/>
      </c>
      <c r="AA18" s="216" t="str">
        <f t="shared" si="2"/>
        <v/>
      </c>
      <c r="AB18" s="216" t="str">
        <f t="shared" si="3"/>
        <v/>
      </c>
      <c r="AC18" s="69" t="str">
        <f t="shared" si="4"/>
        <v/>
      </c>
    </row>
    <row r="19" spans="1:30" ht="15.95" customHeight="1" x14ac:dyDescent="0.2">
      <c r="A19" s="30"/>
      <c r="B19" s="30"/>
      <c r="C19" s="25"/>
      <c r="D19" s="25"/>
      <c r="E19" s="216">
        <v>14</v>
      </c>
      <c r="F19" s="226"/>
      <c r="G19" s="232" t="str">
        <f t="shared" si="0"/>
        <v/>
      </c>
      <c r="H19" s="232" t="str">
        <f t="shared" si="1"/>
        <v/>
      </c>
      <c r="I19" s="458">
        <v>0</v>
      </c>
      <c r="J19" s="459"/>
      <c r="K19" s="458">
        <v>0</v>
      </c>
      <c r="L19" s="459"/>
      <c r="M19" s="458">
        <v>0</v>
      </c>
      <c r="N19" s="459"/>
      <c r="O19" s="460">
        <f t="shared" si="5"/>
        <v>0</v>
      </c>
      <c r="P19" s="461"/>
      <c r="Q19" s="33" t="str">
        <f t="shared" si="6"/>
        <v/>
      </c>
      <c r="R19" s="458">
        <v>0</v>
      </c>
      <c r="S19" s="459"/>
      <c r="T19" s="458">
        <v>0</v>
      </c>
      <c r="U19" s="459"/>
      <c r="V19" s="458">
        <v>0</v>
      </c>
      <c r="W19" s="459"/>
      <c r="X19" s="460">
        <f t="shared" si="7"/>
        <v>0</v>
      </c>
      <c r="Y19" s="461"/>
      <c r="Z19" s="33" t="str">
        <f t="shared" si="8"/>
        <v/>
      </c>
      <c r="AA19" s="216" t="str">
        <f t="shared" si="2"/>
        <v/>
      </c>
      <c r="AB19" s="216" t="str">
        <f t="shared" si="3"/>
        <v/>
      </c>
      <c r="AC19" s="69" t="str">
        <f t="shared" si="4"/>
        <v/>
      </c>
    </row>
    <row r="20" spans="1:30" ht="15.95" customHeight="1" x14ac:dyDescent="0.2">
      <c r="A20" s="30"/>
      <c r="B20" s="30"/>
      <c r="C20" s="25"/>
      <c r="D20" s="25"/>
      <c r="E20" s="216">
        <v>15</v>
      </c>
      <c r="F20" s="226"/>
      <c r="G20" s="232" t="str">
        <f t="shared" si="0"/>
        <v/>
      </c>
      <c r="H20" s="232" t="str">
        <f t="shared" si="1"/>
        <v/>
      </c>
      <c r="I20" s="458">
        <v>0</v>
      </c>
      <c r="J20" s="459"/>
      <c r="K20" s="458">
        <v>0</v>
      </c>
      <c r="L20" s="459"/>
      <c r="M20" s="458">
        <v>0</v>
      </c>
      <c r="N20" s="459"/>
      <c r="O20" s="460">
        <f t="shared" si="5"/>
        <v>0</v>
      </c>
      <c r="P20" s="461"/>
      <c r="Q20" s="33" t="str">
        <f t="shared" si="6"/>
        <v/>
      </c>
      <c r="R20" s="458">
        <v>0</v>
      </c>
      <c r="S20" s="459"/>
      <c r="T20" s="458">
        <v>0</v>
      </c>
      <c r="U20" s="459"/>
      <c r="V20" s="458">
        <v>0</v>
      </c>
      <c r="W20" s="459"/>
      <c r="X20" s="460">
        <f t="shared" si="7"/>
        <v>0</v>
      </c>
      <c r="Y20" s="461"/>
      <c r="Z20" s="33" t="str">
        <f t="shared" si="8"/>
        <v/>
      </c>
      <c r="AA20" s="216" t="str">
        <f t="shared" si="2"/>
        <v/>
      </c>
      <c r="AB20" s="216" t="str">
        <f t="shared" si="3"/>
        <v/>
      </c>
      <c r="AC20" s="69" t="str">
        <f t="shared" si="4"/>
        <v/>
      </c>
    </row>
    <row r="21" spans="1:30" ht="15.95" customHeight="1" x14ac:dyDescent="0.2">
      <c r="A21" s="30"/>
      <c r="B21" s="30"/>
      <c r="C21" s="25"/>
      <c r="D21" s="25"/>
      <c r="E21" s="216">
        <v>16</v>
      </c>
      <c r="F21" s="226"/>
      <c r="G21" s="232" t="str">
        <f t="shared" si="0"/>
        <v/>
      </c>
      <c r="H21" s="232" t="str">
        <f t="shared" si="1"/>
        <v/>
      </c>
      <c r="I21" s="458">
        <v>0</v>
      </c>
      <c r="J21" s="459"/>
      <c r="K21" s="458">
        <v>0</v>
      </c>
      <c r="L21" s="459"/>
      <c r="M21" s="458">
        <v>0</v>
      </c>
      <c r="N21" s="459"/>
      <c r="O21" s="460">
        <f t="shared" si="5"/>
        <v>0</v>
      </c>
      <c r="P21" s="461"/>
      <c r="Q21" s="33" t="str">
        <f t="shared" si="6"/>
        <v/>
      </c>
      <c r="R21" s="458">
        <v>0</v>
      </c>
      <c r="S21" s="459"/>
      <c r="T21" s="458">
        <v>0</v>
      </c>
      <c r="U21" s="459"/>
      <c r="V21" s="458">
        <v>0</v>
      </c>
      <c r="W21" s="459"/>
      <c r="X21" s="460">
        <f t="shared" si="7"/>
        <v>0</v>
      </c>
      <c r="Y21" s="461"/>
      <c r="Z21" s="33" t="str">
        <f t="shared" si="8"/>
        <v/>
      </c>
      <c r="AA21" s="216" t="str">
        <f t="shared" si="2"/>
        <v/>
      </c>
      <c r="AB21" s="216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216" t="s">
        <v>43</v>
      </c>
      <c r="F24" s="216" t="s">
        <v>44</v>
      </c>
      <c r="G24" s="216" t="s">
        <v>24</v>
      </c>
      <c r="H24" s="216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215"/>
      <c r="AB24" s="215"/>
      <c r="AC24" s="71"/>
    </row>
    <row r="25" spans="1:30" ht="15.95" customHeight="1" x14ac:dyDescent="0.25">
      <c r="C25" s="25">
        <v>1</v>
      </c>
      <c r="D25" s="17">
        <v>9</v>
      </c>
      <c r="E25" s="216">
        <v>1</v>
      </c>
      <c r="F25" s="216">
        <f>IFERROR(VLOOKUP($C25,$E$68:$N$99,2,FALSE),"")</f>
        <v>76</v>
      </c>
      <c r="G25" s="232" t="str">
        <f t="shared" ref="G25" si="9">IFERROR(VLOOKUP($F25,shot,2,FALSE)&amp;" "&amp;UPPER(VLOOKUP($F25,shot,3,FALSE)),"")</f>
        <v>Martin TINKLER</v>
      </c>
      <c r="H25" s="28" t="str">
        <f>IFERROR(VLOOKUP($C25,$E$68:$N$99,4,FALSE),"")</f>
        <v>Nene Valley</v>
      </c>
      <c r="I25" s="446">
        <f>IFERROR(VLOOKUP($C25,$E$68:$N$99,10,FALSE),"")</f>
        <v>13.73</v>
      </c>
      <c r="J25" s="447"/>
      <c r="K25" s="216">
        <v>9</v>
      </c>
      <c r="L25" s="216" t="str">
        <f>IFERROR(VLOOKUP($D25,$E$68:$N$99,2,FALSE),"")</f>
        <v/>
      </c>
      <c r="M25" s="479" t="str">
        <f t="shared" ref="M25:P25" si="10">IFERROR(VLOOKUP($F25,shot,2,FALSE)&amp;" "&amp;UPPER(VLOOKUP($F25,shot,3,FALSE)),"")</f>
        <v>Martin TINKLER</v>
      </c>
      <c r="N25" s="568" t="str">
        <f t="shared" si="10"/>
        <v>Martin TINKLER</v>
      </c>
      <c r="O25" s="568" t="str">
        <f t="shared" si="10"/>
        <v>Martin TINKLER</v>
      </c>
      <c r="P25" s="569" t="str">
        <f t="shared" si="10"/>
        <v>Martin TINKLER</v>
      </c>
      <c r="Q25" s="479" t="str">
        <f>IFERROR(VLOOKUP($D25,$E$68:$N$99,4,FALSE),"")</f>
        <v/>
      </c>
      <c r="R25" s="568"/>
      <c r="S25" s="568"/>
      <c r="T25" s="569"/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216">
        <v>2</v>
      </c>
      <c r="F26" s="216">
        <f t="shared" ref="F26:F32" si="11">IFERROR(VLOOKUP($C26,$E$68:$N$99,2,FALSE),"")</f>
        <v>75</v>
      </c>
      <c r="G26" s="28" t="str">
        <f t="shared" ref="G26:G32" si="12">IFERROR(VLOOKUP($C26,$E$68:$N$99,3,FALSE),"")</f>
        <v>Richard WOODHALL</v>
      </c>
      <c r="H26" s="28" t="str">
        <f t="shared" ref="H26:H32" si="13">IFERROR(VLOOKUP($C26,$E$68:$N$99,4,FALSE),"")</f>
        <v>Dudley &amp; Stourbridge</v>
      </c>
      <c r="I26" s="446">
        <f t="shared" ref="I26:I32" si="14">IFERROR(VLOOKUP($C26,$E$68:$N$99,10,FALSE),"")</f>
        <v>13.41</v>
      </c>
      <c r="J26" s="447"/>
      <c r="K26" s="216">
        <v>10</v>
      </c>
      <c r="L26" s="216" t="str">
        <f t="shared" ref="L26:L32" si="15">IFERROR(VLOOKUP($D26,$E$68:$N$99,2,FALSE),"")</f>
        <v/>
      </c>
      <c r="M26" s="479" t="str">
        <f t="shared" ref="M26:M32" si="16">IFERROR(VLOOKUP($D26,$E$68:$N$99,3,FALSE),"")</f>
        <v/>
      </c>
      <c r="N26" s="568"/>
      <c r="O26" s="568"/>
      <c r="P26" s="569"/>
      <c r="Q26" s="479" t="str">
        <f t="shared" ref="Q26:Q32" si="17">IFERROR(VLOOKUP($D26,$E$68:$N$99,4,FALSE),"")</f>
        <v/>
      </c>
      <c r="R26" s="568"/>
      <c r="S26" s="568"/>
      <c r="T26" s="569"/>
      <c r="U26" s="446" t="str">
        <f t="shared" ref="U26:U32" si="18">IFERROR(VLOOKUP($D26,$E$68:$N$99,10,FALSE),"")</f>
        <v/>
      </c>
      <c r="V26" s="447"/>
      <c r="W26" s="41"/>
      <c r="X26" s="42"/>
      <c r="Y26" s="42"/>
      <c r="Z26" s="20"/>
      <c r="AA26" s="215"/>
      <c r="AB26" s="215"/>
      <c r="AC26" s="71"/>
    </row>
    <row r="27" spans="1:30" ht="15.95" customHeight="1" x14ac:dyDescent="0.25">
      <c r="C27" s="25">
        <v>3</v>
      </c>
      <c r="D27" s="17">
        <v>11</v>
      </c>
      <c r="E27" s="216">
        <v>3</v>
      </c>
      <c r="F27" s="216">
        <f t="shared" si="11"/>
        <v>73</v>
      </c>
      <c r="G27" s="28" t="str">
        <f t="shared" si="12"/>
        <v>Erasmus DWEMOH</v>
      </c>
      <c r="H27" s="28" t="str">
        <f t="shared" si="13"/>
        <v>South London Harriers</v>
      </c>
      <c r="I27" s="446">
        <f t="shared" si="14"/>
        <v>13.08</v>
      </c>
      <c r="J27" s="447"/>
      <c r="K27" s="216">
        <v>11</v>
      </c>
      <c r="L27" s="216" t="str">
        <f t="shared" si="15"/>
        <v/>
      </c>
      <c r="M27" s="479" t="str">
        <f t="shared" si="16"/>
        <v/>
      </c>
      <c r="N27" s="568"/>
      <c r="O27" s="568"/>
      <c r="P27" s="569"/>
      <c r="Q27" s="479" t="str">
        <f t="shared" si="17"/>
        <v/>
      </c>
      <c r="R27" s="568"/>
      <c r="S27" s="568"/>
      <c r="T27" s="569"/>
      <c r="U27" s="446" t="str">
        <f t="shared" si="18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216">
        <v>4</v>
      </c>
      <c r="F28" s="216" t="str">
        <f t="shared" si="11"/>
        <v/>
      </c>
      <c r="G28" s="28" t="str">
        <f t="shared" si="12"/>
        <v/>
      </c>
      <c r="H28" s="28" t="str">
        <f t="shared" si="13"/>
        <v/>
      </c>
      <c r="I28" s="446" t="str">
        <f t="shared" si="14"/>
        <v/>
      </c>
      <c r="J28" s="447"/>
      <c r="K28" s="216">
        <v>12</v>
      </c>
      <c r="L28" s="216" t="str">
        <f t="shared" si="15"/>
        <v/>
      </c>
      <c r="M28" s="479" t="str">
        <f t="shared" si="16"/>
        <v/>
      </c>
      <c r="N28" s="568"/>
      <c r="O28" s="568"/>
      <c r="P28" s="569"/>
      <c r="Q28" s="479" t="str">
        <f t="shared" si="17"/>
        <v/>
      </c>
      <c r="R28" s="568"/>
      <c r="S28" s="568"/>
      <c r="T28" s="569"/>
      <c r="U28" s="446" t="str">
        <f t="shared" si="18"/>
        <v/>
      </c>
      <c r="V28" s="447"/>
      <c r="W28" s="41"/>
      <c r="X28" s="42"/>
      <c r="Y28" s="42"/>
      <c r="Z28" s="20"/>
      <c r="AA28" s="215"/>
      <c r="AB28" s="215"/>
      <c r="AC28" s="71"/>
    </row>
    <row r="29" spans="1:30" ht="15.95" customHeight="1" x14ac:dyDescent="0.25">
      <c r="C29" s="25">
        <v>5</v>
      </c>
      <c r="D29" s="17">
        <v>13</v>
      </c>
      <c r="E29" s="216">
        <v>5</v>
      </c>
      <c r="F29" s="216" t="str">
        <f t="shared" si="11"/>
        <v/>
      </c>
      <c r="G29" s="28" t="str">
        <f t="shared" si="12"/>
        <v/>
      </c>
      <c r="H29" s="28" t="str">
        <f t="shared" si="13"/>
        <v/>
      </c>
      <c r="I29" s="446" t="str">
        <f t="shared" si="14"/>
        <v/>
      </c>
      <c r="J29" s="447"/>
      <c r="K29" s="216">
        <v>13</v>
      </c>
      <c r="L29" s="216" t="str">
        <f t="shared" si="15"/>
        <v/>
      </c>
      <c r="M29" s="479" t="str">
        <f t="shared" si="16"/>
        <v/>
      </c>
      <c r="N29" s="568"/>
      <c r="O29" s="568"/>
      <c r="P29" s="569"/>
      <c r="Q29" s="479" t="str">
        <f t="shared" si="17"/>
        <v/>
      </c>
      <c r="R29" s="568"/>
      <c r="S29" s="568"/>
      <c r="T29" s="569"/>
      <c r="U29" s="446" t="str">
        <f t="shared" si="18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216">
        <v>6</v>
      </c>
      <c r="F30" s="216" t="str">
        <f t="shared" si="11"/>
        <v/>
      </c>
      <c r="G30" s="28" t="str">
        <f t="shared" si="12"/>
        <v/>
      </c>
      <c r="H30" s="28" t="str">
        <f t="shared" si="13"/>
        <v/>
      </c>
      <c r="I30" s="446" t="str">
        <f t="shared" si="14"/>
        <v/>
      </c>
      <c r="J30" s="447"/>
      <c r="K30" s="216">
        <v>14</v>
      </c>
      <c r="L30" s="216" t="str">
        <f t="shared" si="15"/>
        <v/>
      </c>
      <c r="M30" s="479" t="str">
        <f t="shared" si="16"/>
        <v/>
      </c>
      <c r="N30" s="568"/>
      <c r="O30" s="568"/>
      <c r="P30" s="569"/>
      <c r="Q30" s="479" t="str">
        <f t="shared" si="17"/>
        <v/>
      </c>
      <c r="R30" s="568"/>
      <c r="S30" s="568"/>
      <c r="T30" s="569"/>
      <c r="U30" s="446" t="str">
        <f t="shared" si="18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216">
        <v>7</v>
      </c>
      <c r="F31" s="216" t="str">
        <f t="shared" si="11"/>
        <v/>
      </c>
      <c r="G31" s="28" t="str">
        <f t="shared" si="12"/>
        <v/>
      </c>
      <c r="H31" s="28" t="str">
        <f t="shared" si="13"/>
        <v/>
      </c>
      <c r="I31" s="446" t="str">
        <f t="shared" si="14"/>
        <v/>
      </c>
      <c r="J31" s="447"/>
      <c r="K31" s="216">
        <v>15</v>
      </c>
      <c r="L31" s="216" t="str">
        <f t="shared" si="15"/>
        <v/>
      </c>
      <c r="M31" s="479" t="str">
        <f t="shared" si="16"/>
        <v/>
      </c>
      <c r="N31" s="568"/>
      <c r="O31" s="568"/>
      <c r="P31" s="569"/>
      <c r="Q31" s="479" t="str">
        <f t="shared" si="17"/>
        <v/>
      </c>
      <c r="R31" s="568"/>
      <c r="S31" s="568"/>
      <c r="T31" s="569"/>
      <c r="U31" s="446" t="str">
        <f t="shared" si="18"/>
        <v/>
      </c>
      <c r="V31" s="447"/>
      <c r="W31" s="41"/>
      <c r="X31" s="42"/>
      <c r="Y31" s="42"/>
      <c r="Z31" s="20"/>
      <c r="AA31" s="215"/>
      <c r="AB31" s="215"/>
      <c r="AC31" s="71"/>
    </row>
    <row r="32" spans="1:30" ht="15.95" customHeight="1" x14ac:dyDescent="0.25">
      <c r="C32" s="25">
        <v>8</v>
      </c>
      <c r="D32" s="17">
        <v>16</v>
      </c>
      <c r="E32" s="216">
        <v>8</v>
      </c>
      <c r="F32" s="216" t="str">
        <f t="shared" si="11"/>
        <v/>
      </c>
      <c r="G32" s="28" t="str">
        <f t="shared" si="12"/>
        <v/>
      </c>
      <c r="H32" s="28" t="str">
        <f t="shared" si="13"/>
        <v/>
      </c>
      <c r="I32" s="446" t="str">
        <f t="shared" si="14"/>
        <v/>
      </c>
      <c r="J32" s="447"/>
      <c r="K32" s="216">
        <v>16</v>
      </c>
      <c r="L32" s="216" t="str">
        <f t="shared" si="15"/>
        <v/>
      </c>
      <c r="M32" s="479" t="str">
        <f t="shared" si="16"/>
        <v/>
      </c>
      <c r="N32" s="568"/>
      <c r="O32" s="568"/>
      <c r="P32" s="569"/>
      <c r="Q32" s="479" t="str">
        <f t="shared" si="17"/>
        <v/>
      </c>
      <c r="R32" s="568"/>
      <c r="S32" s="568"/>
      <c r="T32" s="569"/>
      <c r="U32" s="446" t="str">
        <f t="shared" si="18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SHOT PUTT MEN</v>
      </c>
      <c r="H35" s="428"/>
      <c r="I35" s="426" t="s">
        <v>20</v>
      </c>
      <c r="J35" s="429"/>
      <c r="K35" s="427"/>
      <c r="L35" s="430">
        <f>L3</f>
        <v>14</v>
      </c>
      <c r="M35" s="431"/>
      <c r="N35" s="426" t="str">
        <f>N3</f>
        <v>RECORD</v>
      </c>
      <c r="O35" s="429"/>
      <c r="P35" s="427"/>
      <c r="Q35" s="415" t="str">
        <f>Q3</f>
        <v>18.95m – Scott Rider (Sale Harriers Manchester) 15/08/10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212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212"/>
      <c r="F37" s="212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212"/>
      <c r="AB37" s="212"/>
      <c r="AC37" s="62"/>
    </row>
    <row r="38" spans="1:31" ht="15.95" hidden="1" customHeight="1" x14ac:dyDescent="0.25">
      <c r="A38" s="30"/>
      <c r="B38" s="30"/>
      <c r="C38" s="25">
        <f t="shared" ref="C38:D53" si="19">AB38</f>
        <v>0</v>
      </c>
      <c r="D38" s="25">
        <f t="shared" si="19"/>
        <v>0</v>
      </c>
      <c r="E38" s="213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0">IF(AND(I38="NT",K38="NT",M38="NT"),0,LARGE(I38:N38,1))</f>
        <v>0</v>
      </c>
      <c r="P38" s="404"/>
      <c r="Q38" s="212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212" t="str">
        <f>L84</f>
        <v/>
      </c>
      <c r="AA38" s="212"/>
      <c r="AB38" s="212"/>
      <c r="AC38" s="62"/>
      <c r="AD38" s="34"/>
    </row>
    <row r="39" spans="1:31" ht="15.95" hidden="1" customHeight="1" x14ac:dyDescent="0.25">
      <c r="A39" s="30"/>
      <c r="B39" s="30"/>
      <c r="C39" s="25">
        <f t="shared" si="19"/>
        <v>0</v>
      </c>
      <c r="D39" s="25">
        <f t="shared" si="19"/>
        <v>0</v>
      </c>
      <c r="E39" s="212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0"/>
        <v>0</v>
      </c>
      <c r="P39" s="404"/>
      <c r="Q39" s="212" t="str">
        <f t="shared" ref="Q39:Q53" si="21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2">IF(AND(R39="NT",T39="NT",V39="NT"),O39,IF(O39&gt;LARGE(R39:W39,1),O39,LARGE(R39:W39,1)))</f>
        <v>0</v>
      </c>
      <c r="Y39" s="404"/>
      <c r="Z39" s="212" t="str">
        <f t="shared" ref="Z39:Z53" si="23">L85</f>
        <v/>
      </c>
      <c r="AA39" s="212"/>
      <c r="AB39" s="212"/>
      <c r="AC39" s="62"/>
      <c r="AD39" s="35"/>
    </row>
    <row r="40" spans="1:31" ht="15.95" hidden="1" customHeight="1" x14ac:dyDescent="0.25">
      <c r="A40" s="30"/>
      <c r="B40" s="30"/>
      <c r="C40" s="25">
        <f t="shared" si="19"/>
        <v>0</v>
      </c>
      <c r="D40" s="25">
        <f t="shared" si="19"/>
        <v>0</v>
      </c>
      <c r="E40" s="213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0"/>
        <v>0</v>
      </c>
      <c r="P40" s="404"/>
      <c r="Q40" s="212" t="str">
        <f t="shared" si="21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2"/>
        <v>0</v>
      </c>
      <c r="Y40" s="404"/>
      <c r="Z40" s="212" t="str">
        <f t="shared" si="23"/>
        <v/>
      </c>
      <c r="AA40" s="212"/>
      <c r="AB40" s="212"/>
      <c r="AC40" s="62"/>
    </row>
    <row r="41" spans="1:31" ht="15.95" hidden="1" customHeight="1" x14ac:dyDescent="0.25">
      <c r="A41" s="30"/>
      <c r="B41" s="30"/>
      <c r="C41" s="25">
        <f t="shared" si="19"/>
        <v>0</v>
      </c>
      <c r="D41" s="25">
        <f t="shared" si="19"/>
        <v>0</v>
      </c>
      <c r="E41" s="212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0"/>
        <v>0</v>
      </c>
      <c r="P41" s="404"/>
      <c r="Q41" s="212" t="str">
        <f t="shared" si="21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2"/>
        <v>0</v>
      </c>
      <c r="Y41" s="404"/>
      <c r="Z41" s="212" t="str">
        <f t="shared" si="23"/>
        <v/>
      </c>
      <c r="AA41" s="212"/>
      <c r="AB41" s="212"/>
      <c r="AC41" s="62"/>
    </row>
    <row r="42" spans="1:31" ht="15.95" hidden="1" customHeight="1" x14ac:dyDescent="0.25">
      <c r="A42" s="30"/>
      <c r="B42" s="30"/>
      <c r="C42" s="25">
        <f t="shared" si="19"/>
        <v>0</v>
      </c>
      <c r="D42" s="25">
        <f t="shared" si="19"/>
        <v>0</v>
      </c>
      <c r="E42" s="213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0"/>
        <v>0</v>
      </c>
      <c r="P42" s="404"/>
      <c r="Q42" s="212" t="str">
        <f t="shared" si="21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2"/>
        <v>0</v>
      </c>
      <c r="Y42" s="404"/>
      <c r="Z42" s="212" t="str">
        <f t="shared" si="23"/>
        <v/>
      </c>
      <c r="AA42" s="212"/>
      <c r="AB42" s="212"/>
      <c r="AC42" s="62"/>
    </row>
    <row r="43" spans="1:31" ht="15.95" hidden="1" customHeight="1" x14ac:dyDescent="0.25">
      <c r="A43" s="30"/>
      <c r="B43" s="30"/>
      <c r="C43" s="25">
        <f t="shared" si="19"/>
        <v>0</v>
      </c>
      <c r="D43" s="25">
        <f t="shared" si="19"/>
        <v>0</v>
      </c>
      <c r="E43" s="212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0"/>
        <v>0</v>
      </c>
      <c r="P43" s="404"/>
      <c r="Q43" s="212" t="str">
        <f t="shared" si="21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2"/>
        <v>0</v>
      </c>
      <c r="Y43" s="404"/>
      <c r="Z43" s="212" t="str">
        <f t="shared" si="23"/>
        <v/>
      </c>
      <c r="AA43" s="212"/>
      <c r="AB43" s="212"/>
      <c r="AC43" s="62"/>
    </row>
    <row r="44" spans="1:31" ht="15.95" hidden="1" customHeight="1" x14ac:dyDescent="0.25">
      <c r="A44" s="30"/>
      <c r="B44" s="30"/>
      <c r="C44" s="25">
        <f t="shared" si="19"/>
        <v>0</v>
      </c>
      <c r="D44" s="25">
        <f t="shared" si="19"/>
        <v>0</v>
      </c>
      <c r="E44" s="213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0"/>
        <v>0</v>
      </c>
      <c r="P44" s="404"/>
      <c r="Q44" s="212" t="str">
        <f t="shared" si="21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2"/>
        <v>0</v>
      </c>
      <c r="Y44" s="404"/>
      <c r="Z44" s="212" t="str">
        <f t="shared" si="23"/>
        <v/>
      </c>
      <c r="AA44" s="212"/>
      <c r="AB44" s="212"/>
      <c r="AC44" s="62"/>
    </row>
    <row r="45" spans="1:31" ht="15.95" hidden="1" customHeight="1" x14ac:dyDescent="0.25">
      <c r="A45" s="30"/>
      <c r="B45" s="30"/>
      <c r="C45" s="25" t="str">
        <f t="shared" si="19"/>
        <v/>
      </c>
      <c r="D45" s="25" t="str">
        <f t="shared" si="19"/>
        <v/>
      </c>
      <c r="E45" s="212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0"/>
        <v>0</v>
      </c>
      <c r="P45" s="404"/>
      <c r="Q45" s="212" t="str">
        <f t="shared" si="21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2"/>
        <v>0</v>
      </c>
      <c r="Y45" s="404"/>
      <c r="Z45" s="212" t="str">
        <f t="shared" si="23"/>
        <v/>
      </c>
      <c r="AA45" s="212" t="str">
        <f>IF(OR(Z45=0,Z45=""),"",IF(VLOOKUP(F45*11,$F$14:$Z$21,21,FALSE)=0,"A",IF(Z45&gt;(VLOOKUP(F45*11,$F$14:$Z$21,21,FALSE)),"B","A")))</f>
        <v/>
      </c>
      <c r="AB45" s="212" t="str">
        <f t="shared" ref="AB45:AB53" si="24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19"/>
        <v/>
      </c>
      <c r="D46" s="25" t="str">
        <f t="shared" si="19"/>
        <v/>
      </c>
      <c r="E46" s="213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0"/>
        <v>0</v>
      </c>
      <c r="P46" s="404"/>
      <c r="Q46" s="212" t="str">
        <f t="shared" si="21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2"/>
        <v>0</v>
      </c>
      <c r="Y46" s="404"/>
      <c r="Z46" s="212" t="str">
        <f t="shared" si="23"/>
        <v/>
      </c>
      <c r="AA46" s="212" t="str">
        <f t="shared" ref="AA46:AA53" si="25">IF(OR(Z46=0,Z46=""),"",IF(VLOOKUP(F46/11,$F$6:$Z$13,21,FALSE)=0,"A",IF(Z46&gt;VLOOKUP(F46/11,$F$6:$Z$13,21,FALSE),"B","A")))</f>
        <v/>
      </c>
      <c r="AB46" s="212" t="str">
        <f t="shared" si="24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19"/>
        <v/>
      </c>
      <c r="D47" s="25" t="str">
        <f t="shared" si="19"/>
        <v/>
      </c>
      <c r="E47" s="212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0"/>
        <v>0</v>
      </c>
      <c r="P47" s="404"/>
      <c r="Q47" s="212" t="str">
        <f t="shared" si="21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2"/>
        <v>0</v>
      </c>
      <c r="Y47" s="404"/>
      <c r="Z47" s="212" t="str">
        <f t="shared" si="23"/>
        <v/>
      </c>
      <c r="AA47" s="212" t="str">
        <f t="shared" si="25"/>
        <v/>
      </c>
      <c r="AB47" s="212" t="str">
        <f t="shared" si="24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19"/>
        <v/>
      </c>
      <c r="D48" s="25" t="str">
        <f t="shared" si="19"/>
        <v/>
      </c>
      <c r="E48" s="213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0"/>
        <v>0</v>
      </c>
      <c r="P48" s="404"/>
      <c r="Q48" s="212" t="str">
        <f t="shared" si="21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2"/>
        <v>0</v>
      </c>
      <c r="Y48" s="404"/>
      <c r="Z48" s="212" t="str">
        <f t="shared" si="23"/>
        <v/>
      </c>
      <c r="AA48" s="212" t="str">
        <f t="shared" si="25"/>
        <v/>
      </c>
      <c r="AB48" s="212" t="str">
        <f t="shared" si="24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9"/>
        <v/>
      </c>
      <c r="D49" s="25" t="str">
        <f t="shared" si="19"/>
        <v/>
      </c>
      <c r="E49" s="212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0"/>
        <v>0</v>
      </c>
      <c r="P49" s="404"/>
      <c r="Q49" s="212" t="str">
        <f t="shared" si="21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2"/>
        <v>0</v>
      </c>
      <c r="Y49" s="404"/>
      <c r="Z49" s="212" t="str">
        <f t="shared" si="23"/>
        <v/>
      </c>
      <c r="AA49" s="212" t="str">
        <f t="shared" si="25"/>
        <v/>
      </c>
      <c r="AB49" s="212" t="str">
        <f t="shared" si="24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9"/>
        <v/>
      </c>
      <c r="D50" s="25" t="str">
        <f t="shared" si="19"/>
        <v/>
      </c>
      <c r="E50" s="213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0"/>
        <v>0</v>
      </c>
      <c r="P50" s="404"/>
      <c r="Q50" s="212" t="str">
        <f t="shared" si="21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2"/>
        <v>0</v>
      </c>
      <c r="Y50" s="404"/>
      <c r="Z50" s="212" t="str">
        <f t="shared" si="23"/>
        <v/>
      </c>
      <c r="AA50" s="212" t="str">
        <f t="shared" si="25"/>
        <v/>
      </c>
      <c r="AB50" s="212" t="str">
        <f t="shared" si="24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9"/>
        <v/>
      </c>
      <c r="D51" s="25" t="str">
        <f t="shared" si="19"/>
        <v/>
      </c>
      <c r="E51" s="212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0"/>
        <v>0</v>
      </c>
      <c r="P51" s="404"/>
      <c r="Q51" s="212" t="str">
        <f t="shared" si="21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2"/>
        <v>0</v>
      </c>
      <c r="Y51" s="404"/>
      <c r="Z51" s="212" t="str">
        <f t="shared" si="23"/>
        <v/>
      </c>
      <c r="AA51" s="212" t="str">
        <f t="shared" si="25"/>
        <v/>
      </c>
      <c r="AB51" s="212" t="str">
        <f t="shared" si="24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9"/>
        <v/>
      </c>
      <c r="D52" s="25" t="str">
        <f t="shared" si="19"/>
        <v/>
      </c>
      <c r="E52" s="213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0"/>
        <v>0</v>
      </c>
      <c r="P52" s="404"/>
      <c r="Q52" s="212" t="str">
        <f t="shared" si="21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2"/>
        <v>0</v>
      </c>
      <c r="Y52" s="404"/>
      <c r="Z52" s="212" t="str">
        <f t="shared" si="23"/>
        <v/>
      </c>
      <c r="AA52" s="212" t="str">
        <f t="shared" si="25"/>
        <v/>
      </c>
      <c r="AB52" s="212" t="str">
        <f t="shared" si="24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9"/>
        <v/>
      </c>
      <c r="D53" s="25" t="str">
        <f t="shared" si="19"/>
        <v/>
      </c>
      <c r="E53" s="212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0"/>
        <v>0</v>
      </c>
      <c r="P53" s="404"/>
      <c r="Q53" s="212" t="str">
        <f t="shared" si="21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2"/>
        <v>0</v>
      </c>
      <c r="Y53" s="404"/>
      <c r="Z53" s="212" t="str">
        <f t="shared" si="23"/>
        <v/>
      </c>
      <c r="AA53" s="212" t="str">
        <f t="shared" si="25"/>
        <v/>
      </c>
      <c r="AB53" s="212" t="str">
        <f t="shared" si="24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212" t="s">
        <v>43</v>
      </c>
      <c r="F56" s="212" t="s">
        <v>44</v>
      </c>
      <c r="G56" s="212" t="s">
        <v>24</v>
      </c>
      <c r="H56" s="212" t="s">
        <v>25</v>
      </c>
      <c r="I56" s="418" t="s">
        <v>45</v>
      </c>
      <c r="J56" s="418"/>
      <c r="K56" s="213" t="s">
        <v>43</v>
      </c>
      <c r="L56" s="214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215"/>
      <c r="AB56" s="215"/>
      <c r="AC56" s="71"/>
    </row>
    <row r="57" spans="1:30" ht="15.95" hidden="1" customHeight="1" x14ac:dyDescent="0.25">
      <c r="C57" s="25">
        <v>17</v>
      </c>
      <c r="D57" s="17">
        <v>25</v>
      </c>
      <c r="E57" s="212">
        <v>17</v>
      </c>
      <c r="F57" s="212" t="str">
        <f>IF(ISERROR(VLOOKUP($C57,$L$68:$N$99,2,FALSE)=TRUE),"",VLOOKUP($C57,$L$68:$N$99,2,FALSE))</f>
        <v/>
      </c>
      <c r="G57" s="56" t="str">
        <f t="shared" ref="G57:G64" si="26">IF(ISERROR(VLOOKUP($F57,males_declared,2,FALSE))=TRUE,"",UPPER(VLOOKUP($F57,males_declared,2,FALSE)))</f>
        <v/>
      </c>
      <c r="H57" s="56" t="str">
        <f t="shared" ref="H57:H64" si="27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212">
        <v>25</v>
      </c>
      <c r="L57" s="212" t="str">
        <f>IF(ISERROR(VLOOKUP($D57,$L$68:$N$99,2,FALSE)=TRUE),"",VLOOKUP($D57,$L$68:$N$99,2,FALSE))</f>
        <v/>
      </c>
      <c r="M57" s="405" t="str">
        <f t="shared" ref="M57:M64" si="28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9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212">
        <v>18</v>
      </c>
      <c r="F58" s="212" t="str">
        <f t="shared" ref="F58:F64" si="30">IF(ISERROR(VLOOKUP($C58,$L$68:$N$99,2,FALSE)=TRUE),"",VLOOKUP($C58,$L$68:$N$99,2,FALSE))</f>
        <v/>
      </c>
      <c r="G58" s="56" t="str">
        <f t="shared" si="26"/>
        <v/>
      </c>
      <c r="H58" s="56" t="str">
        <f t="shared" si="27"/>
        <v/>
      </c>
      <c r="I58" s="402" t="str">
        <f t="shared" ref="I58:I64" si="31">IF(ISERROR(VLOOKUP($C58,$L$68:$N$99,3,FALSE)=TRUE),"",VLOOKUP($C58,$L$68:$N$99,3,FALSE))</f>
        <v/>
      </c>
      <c r="J58" s="404"/>
      <c r="K58" s="212">
        <v>26</v>
      </c>
      <c r="L58" s="212" t="str">
        <f t="shared" ref="L58:L64" si="32">IF(ISERROR(VLOOKUP($D58,$L$68:$N$99,2,FALSE)=TRUE),"",VLOOKUP($D58,$L$68:$N$99,2,FALSE))</f>
        <v/>
      </c>
      <c r="M58" s="405" t="str">
        <f t="shared" si="28"/>
        <v/>
      </c>
      <c r="N58" s="406"/>
      <c r="O58" s="406"/>
      <c r="P58" s="407"/>
      <c r="Q58" s="408" t="str">
        <f t="shared" si="29"/>
        <v/>
      </c>
      <c r="R58" s="409"/>
      <c r="S58" s="409"/>
      <c r="T58" s="410"/>
      <c r="U58" s="402" t="str">
        <f t="shared" ref="U58:U64" si="33">IF(ISERROR(VLOOKUP($D58,$L$68:$N$99,3,FALSE)=TRUE),"",VLOOKUP($D58,$L$68:$N$99,3,FALSE))</f>
        <v/>
      </c>
      <c r="V58" s="404"/>
      <c r="W58" s="41"/>
      <c r="X58" s="42"/>
      <c r="Y58" s="42"/>
      <c r="Z58" s="20"/>
      <c r="AA58" s="215"/>
      <c r="AB58" s="215"/>
      <c r="AC58" s="71"/>
    </row>
    <row r="59" spans="1:30" ht="15.95" hidden="1" customHeight="1" x14ac:dyDescent="0.25">
      <c r="C59" s="25">
        <v>19</v>
      </c>
      <c r="D59" s="17">
        <v>27</v>
      </c>
      <c r="E59" s="212">
        <v>19</v>
      </c>
      <c r="F59" s="212" t="str">
        <f t="shared" si="30"/>
        <v/>
      </c>
      <c r="G59" s="56" t="str">
        <f t="shared" si="26"/>
        <v/>
      </c>
      <c r="H59" s="56" t="str">
        <f t="shared" si="27"/>
        <v/>
      </c>
      <c r="I59" s="402" t="str">
        <f t="shared" si="31"/>
        <v/>
      </c>
      <c r="J59" s="404"/>
      <c r="K59" s="212">
        <v>27</v>
      </c>
      <c r="L59" s="212" t="str">
        <f t="shared" si="32"/>
        <v/>
      </c>
      <c r="M59" s="405" t="str">
        <f t="shared" si="28"/>
        <v/>
      </c>
      <c r="N59" s="406"/>
      <c r="O59" s="406"/>
      <c r="P59" s="407"/>
      <c r="Q59" s="408" t="str">
        <f t="shared" si="29"/>
        <v/>
      </c>
      <c r="R59" s="409"/>
      <c r="S59" s="409"/>
      <c r="T59" s="410"/>
      <c r="U59" s="402" t="str">
        <f t="shared" si="33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212">
        <v>20</v>
      </c>
      <c r="F60" s="212" t="str">
        <f t="shared" si="30"/>
        <v/>
      </c>
      <c r="G60" s="56" t="str">
        <f t="shared" si="26"/>
        <v/>
      </c>
      <c r="H60" s="56" t="str">
        <f t="shared" si="27"/>
        <v/>
      </c>
      <c r="I60" s="402" t="str">
        <f t="shared" si="31"/>
        <v/>
      </c>
      <c r="J60" s="404"/>
      <c r="K60" s="212">
        <v>28</v>
      </c>
      <c r="L60" s="212" t="str">
        <f t="shared" si="32"/>
        <v/>
      </c>
      <c r="M60" s="405" t="str">
        <f t="shared" si="28"/>
        <v/>
      </c>
      <c r="N60" s="406"/>
      <c r="O60" s="406"/>
      <c r="P60" s="407"/>
      <c r="Q60" s="408" t="str">
        <f t="shared" si="29"/>
        <v/>
      </c>
      <c r="R60" s="409"/>
      <c r="S60" s="409"/>
      <c r="T60" s="410"/>
      <c r="U60" s="402" t="str">
        <f t="shared" si="33"/>
        <v/>
      </c>
      <c r="V60" s="404"/>
      <c r="W60" s="41"/>
      <c r="X60" s="42"/>
      <c r="Y60" s="42"/>
      <c r="Z60" s="20"/>
      <c r="AA60" s="215"/>
      <c r="AB60" s="215"/>
      <c r="AC60" s="71"/>
    </row>
    <row r="61" spans="1:30" ht="15.95" hidden="1" customHeight="1" x14ac:dyDescent="0.25">
      <c r="C61" s="25">
        <v>21</v>
      </c>
      <c r="D61" s="17">
        <v>29</v>
      </c>
      <c r="E61" s="212">
        <v>21</v>
      </c>
      <c r="F61" s="212" t="str">
        <f t="shared" si="30"/>
        <v/>
      </c>
      <c r="G61" s="56" t="str">
        <f t="shared" si="26"/>
        <v/>
      </c>
      <c r="H61" s="56" t="str">
        <f t="shared" si="27"/>
        <v/>
      </c>
      <c r="I61" s="402" t="str">
        <f t="shared" si="31"/>
        <v/>
      </c>
      <c r="J61" s="404"/>
      <c r="K61" s="212">
        <v>29</v>
      </c>
      <c r="L61" s="212" t="str">
        <f t="shared" si="32"/>
        <v/>
      </c>
      <c r="M61" s="405" t="str">
        <f t="shared" si="28"/>
        <v/>
      </c>
      <c r="N61" s="406"/>
      <c r="O61" s="406"/>
      <c r="P61" s="407"/>
      <c r="Q61" s="408" t="str">
        <f t="shared" si="29"/>
        <v/>
      </c>
      <c r="R61" s="409"/>
      <c r="S61" s="409"/>
      <c r="T61" s="410"/>
      <c r="U61" s="402" t="str">
        <f t="shared" si="33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212">
        <v>22</v>
      </c>
      <c r="F62" s="212" t="str">
        <f t="shared" si="30"/>
        <v/>
      </c>
      <c r="G62" s="56" t="str">
        <f t="shared" si="26"/>
        <v/>
      </c>
      <c r="H62" s="56" t="str">
        <f t="shared" si="27"/>
        <v/>
      </c>
      <c r="I62" s="402" t="str">
        <f t="shared" si="31"/>
        <v/>
      </c>
      <c r="J62" s="404"/>
      <c r="K62" s="212">
        <v>30</v>
      </c>
      <c r="L62" s="212" t="str">
        <f t="shared" si="32"/>
        <v/>
      </c>
      <c r="M62" s="405" t="str">
        <f t="shared" si="28"/>
        <v/>
      </c>
      <c r="N62" s="406"/>
      <c r="O62" s="406"/>
      <c r="P62" s="407"/>
      <c r="Q62" s="408" t="str">
        <f t="shared" si="29"/>
        <v/>
      </c>
      <c r="R62" s="409"/>
      <c r="S62" s="409"/>
      <c r="T62" s="410"/>
      <c r="U62" s="402" t="str">
        <f t="shared" si="33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212">
        <v>23</v>
      </c>
      <c r="F63" s="212" t="str">
        <f t="shared" si="30"/>
        <v/>
      </c>
      <c r="G63" s="56" t="str">
        <f t="shared" si="26"/>
        <v/>
      </c>
      <c r="H63" s="56" t="str">
        <f t="shared" si="27"/>
        <v/>
      </c>
      <c r="I63" s="402" t="str">
        <f t="shared" si="31"/>
        <v/>
      </c>
      <c r="J63" s="404"/>
      <c r="K63" s="212">
        <v>31</v>
      </c>
      <c r="L63" s="212" t="str">
        <f t="shared" si="32"/>
        <v/>
      </c>
      <c r="M63" s="405" t="str">
        <f t="shared" si="28"/>
        <v/>
      </c>
      <c r="N63" s="406"/>
      <c r="O63" s="406"/>
      <c r="P63" s="407"/>
      <c r="Q63" s="408" t="str">
        <f t="shared" si="29"/>
        <v/>
      </c>
      <c r="R63" s="409"/>
      <c r="S63" s="409"/>
      <c r="T63" s="410"/>
      <c r="U63" s="402" t="str">
        <f t="shared" si="33"/>
        <v/>
      </c>
      <c r="V63" s="404"/>
      <c r="W63" s="41"/>
      <c r="X63" s="42"/>
      <c r="Y63" s="42"/>
      <c r="Z63" s="20"/>
      <c r="AA63" s="215"/>
      <c r="AB63" s="215"/>
      <c r="AC63" s="71"/>
    </row>
    <row r="64" spans="1:30" ht="15.95" hidden="1" customHeight="1" x14ac:dyDescent="0.25">
      <c r="C64" s="25">
        <v>24</v>
      </c>
      <c r="D64" s="17">
        <v>32</v>
      </c>
      <c r="E64" s="212">
        <v>24</v>
      </c>
      <c r="F64" s="212" t="str">
        <f t="shared" si="30"/>
        <v/>
      </c>
      <c r="G64" s="56" t="str">
        <f t="shared" si="26"/>
        <v/>
      </c>
      <c r="H64" s="56" t="str">
        <f t="shared" si="27"/>
        <v/>
      </c>
      <c r="I64" s="402" t="str">
        <f t="shared" si="31"/>
        <v/>
      </c>
      <c r="J64" s="404"/>
      <c r="K64" s="212">
        <v>32</v>
      </c>
      <c r="L64" s="212" t="str">
        <f t="shared" si="32"/>
        <v/>
      </c>
      <c r="M64" s="405" t="str">
        <f t="shared" si="28"/>
        <v/>
      </c>
      <c r="N64" s="406"/>
      <c r="O64" s="406"/>
      <c r="P64" s="407"/>
      <c r="Q64" s="408" t="str">
        <f t="shared" si="29"/>
        <v/>
      </c>
      <c r="R64" s="409"/>
      <c r="S64" s="409"/>
      <c r="T64" s="410"/>
      <c r="U64" s="402" t="str">
        <f t="shared" si="33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 t="str">
        <f t="shared" ref="E68:E99" si="34">L68</f>
        <v/>
      </c>
      <c r="F68" s="47">
        <f t="shared" ref="F68:H83" si="35">F6</f>
        <v>0</v>
      </c>
      <c r="G68" s="48" t="str">
        <f t="shared" si="35"/>
        <v/>
      </c>
      <c r="H68" s="48" t="str">
        <f t="shared" si="35"/>
        <v/>
      </c>
      <c r="I68" s="47">
        <f>O6</f>
        <v>0</v>
      </c>
      <c r="J68" s="47" t="str">
        <f>IF(OR(I68=0,I68=""),"",RANK(I68,$I$68:$I$99))</f>
        <v/>
      </c>
      <c r="K68" s="47">
        <f t="shared" ref="K68:K83" si="36">X6</f>
        <v>0</v>
      </c>
      <c r="L68" s="47" t="str">
        <f t="shared" ref="L68:L99" si="37">IF(OR(K68=0,K68=""),"",RANK(K68,$K$68:$K$99))</f>
        <v/>
      </c>
      <c r="M68" s="47">
        <f t="shared" ref="M68:M99" si="38">F68</f>
        <v>0</v>
      </c>
      <c r="N68" s="47">
        <f t="shared" ref="N68:N99" si="39">K68</f>
        <v>0</v>
      </c>
    </row>
    <row r="69" spans="3:14" hidden="1" x14ac:dyDescent="0.25">
      <c r="C69" s="22"/>
      <c r="D69" s="22"/>
      <c r="E69" s="47">
        <f t="shared" si="34"/>
        <v>3</v>
      </c>
      <c r="F69" s="47">
        <f t="shared" si="35"/>
        <v>73</v>
      </c>
      <c r="G69" s="48" t="str">
        <f t="shared" si="35"/>
        <v>Erasmus DWEMOH</v>
      </c>
      <c r="H69" s="48" t="str">
        <f t="shared" si="35"/>
        <v>South London Harriers</v>
      </c>
      <c r="I69" s="47">
        <f t="shared" ref="I69:I83" si="40">O7</f>
        <v>13.08</v>
      </c>
      <c r="J69" s="47">
        <f t="shared" ref="J69:J99" si="41">IF(OR(I69=0,I69=""),"",RANK(I69,$I$68:$I$99))</f>
        <v>3</v>
      </c>
      <c r="K69" s="47">
        <f t="shared" si="36"/>
        <v>13.08</v>
      </c>
      <c r="L69" s="47">
        <f t="shared" si="37"/>
        <v>3</v>
      </c>
      <c r="M69" s="47">
        <f t="shared" si="38"/>
        <v>73</v>
      </c>
      <c r="N69" s="47">
        <f t="shared" si="39"/>
        <v>13.08</v>
      </c>
    </row>
    <row r="70" spans="3:14" hidden="1" x14ac:dyDescent="0.25">
      <c r="C70" s="22"/>
      <c r="D70" s="22"/>
      <c r="E70" s="47">
        <f t="shared" si="34"/>
        <v>2</v>
      </c>
      <c r="F70" s="47">
        <f t="shared" si="35"/>
        <v>75</v>
      </c>
      <c r="G70" s="48" t="str">
        <f t="shared" si="35"/>
        <v>Richard WOODHALL</v>
      </c>
      <c r="H70" s="48" t="str">
        <f t="shared" si="35"/>
        <v>Dudley &amp; Stourbridge</v>
      </c>
      <c r="I70" s="47">
        <f t="shared" si="40"/>
        <v>13.23</v>
      </c>
      <c r="J70" s="47">
        <f t="shared" si="41"/>
        <v>2</v>
      </c>
      <c r="K70" s="47">
        <f t="shared" si="36"/>
        <v>13.41</v>
      </c>
      <c r="L70" s="47">
        <f t="shared" si="37"/>
        <v>2</v>
      </c>
      <c r="M70" s="47">
        <f t="shared" si="38"/>
        <v>75</v>
      </c>
      <c r="N70" s="47">
        <f t="shared" si="39"/>
        <v>13.41</v>
      </c>
    </row>
    <row r="71" spans="3:14" hidden="1" x14ac:dyDescent="0.25">
      <c r="C71" s="22"/>
      <c r="D71" s="22"/>
      <c r="E71" s="47">
        <f t="shared" si="34"/>
        <v>1</v>
      </c>
      <c r="F71" s="47">
        <f t="shared" si="35"/>
        <v>76</v>
      </c>
      <c r="G71" s="48" t="str">
        <f t="shared" si="35"/>
        <v>Martin TINKLER</v>
      </c>
      <c r="H71" s="48" t="str">
        <f t="shared" si="35"/>
        <v>Nene Valley</v>
      </c>
      <c r="I71" s="47">
        <f t="shared" si="40"/>
        <v>13.73</v>
      </c>
      <c r="J71" s="47">
        <f t="shared" si="41"/>
        <v>1</v>
      </c>
      <c r="K71" s="47">
        <f t="shared" si="36"/>
        <v>13.73</v>
      </c>
      <c r="L71" s="47">
        <f t="shared" si="37"/>
        <v>1</v>
      </c>
      <c r="M71" s="47">
        <f t="shared" si="38"/>
        <v>76</v>
      </c>
      <c r="N71" s="47">
        <f t="shared" si="39"/>
        <v>13.73</v>
      </c>
    </row>
    <row r="72" spans="3:14" hidden="1" x14ac:dyDescent="0.25">
      <c r="C72" s="22"/>
      <c r="D72" s="22"/>
      <c r="E72" s="47" t="str">
        <f t="shared" si="34"/>
        <v/>
      </c>
      <c r="F72" s="47">
        <f t="shared" si="35"/>
        <v>0</v>
      </c>
      <c r="G72" s="48" t="str">
        <f t="shared" si="35"/>
        <v/>
      </c>
      <c r="H72" s="48" t="str">
        <f t="shared" si="35"/>
        <v/>
      </c>
      <c r="I72" s="47">
        <f t="shared" si="40"/>
        <v>0</v>
      </c>
      <c r="J72" s="47" t="str">
        <f t="shared" si="41"/>
        <v/>
      </c>
      <c r="K72" s="47">
        <f t="shared" si="36"/>
        <v>0</v>
      </c>
      <c r="L72" s="47" t="str">
        <f t="shared" si="37"/>
        <v/>
      </c>
      <c r="M72" s="47">
        <f t="shared" si="38"/>
        <v>0</v>
      </c>
      <c r="N72" s="47">
        <f t="shared" si="39"/>
        <v>0</v>
      </c>
    </row>
    <row r="73" spans="3:14" hidden="1" x14ac:dyDescent="0.25">
      <c r="C73" s="22"/>
      <c r="D73" s="22"/>
      <c r="E73" s="47" t="str">
        <f t="shared" si="34"/>
        <v/>
      </c>
      <c r="F73" s="47">
        <f t="shared" si="35"/>
        <v>0</v>
      </c>
      <c r="G73" s="48" t="str">
        <f t="shared" si="35"/>
        <v/>
      </c>
      <c r="H73" s="48" t="str">
        <f t="shared" si="35"/>
        <v/>
      </c>
      <c r="I73" s="47">
        <f t="shared" si="40"/>
        <v>0</v>
      </c>
      <c r="J73" s="47" t="str">
        <f t="shared" si="41"/>
        <v/>
      </c>
      <c r="K73" s="47">
        <f t="shared" si="36"/>
        <v>0</v>
      </c>
      <c r="L73" s="47" t="str">
        <f t="shared" si="37"/>
        <v/>
      </c>
      <c r="M73" s="47">
        <f t="shared" si="38"/>
        <v>0</v>
      </c>
      <c r="N73" s="47">
        <f t="shared" si="39"/>
        <v>0</v>
      </c>
    </row>
    <row r="74" spans="3:14" hidden="1" x14ac:dyDescent="0.25">
      <c r="C74" s="22"/>
      <c r="D74" s="22"/>
      <c r="E74" s="47" t="str">
        <f t="shared" si="34"/>
        <v/>
      </c>
      <c r="F74" s="47">
        <f t="shared" si="35"/>
        <v>0</v>
      </c>
      <c r="G74" s="48" t="str">
        <f t="shared" si="35"/>
        <v/>
      </c>
      <c r="H74" s="48" t="str">
        <f t="shared" si="35"/>
        <v/>
      </c>
      <c r="I74" s="47">
        <f t="shared" si="40"/>
        <v>0</v>
      </c>
      <c r="J74" s="47" t="str">
        <f t="shared" si="41"/>
        <v/>
      </c>
      <c r="K74" s="47">
        <f t="shared" si="36"/>
        <v>0</v>
      </c>
      <c r="L74" s="47" t="str">
        <f t="shared" si="37"/>
        <v/>
      </c>
      <c r="M74" s="47">
        <f t="shared" si="38"/>
        <v>0</v>
      </c>
      <c r="N74" s="47">
        <f t="shared" si="39"/>
        <v>0</v>
      </c>
    </row>
    <row r="75" spans="3:14" hidden="1" x14ac:dyDescent="0.25">
      <c r="C75" s="22"/>
      <c r="D75" s="22"/>
      <c r="E75" s="47" t="str">
        <f t="shared" si="34"/>
        <v/>
      </c>
      <c r="F75" s="47">
        <f t="shared" si="35"/>
        <v>0</v>
      </c>
      <c r="G75" s="48" t="str">
        <f t="shared" si="35"/>
        <v/>
      </c>
      <c r="H75" s="48" t="str">
        <f t="shared" si="35"/>
        <v/>
      </c>
      <c r="I75" s="47">
        <f t="shared" si="40"/>
        <v>0</v>
      </c>
      <c r="J75" s="47" t="str">
        <f t="shared" si="41"/>
        <v/>
      </c>
      <c r="K75" s="47">
        <f t="shared" si="36"/>
        <v>0</v>
      </c>
      <c r="L75" s="47" t="str">
        <f t="shared" si="37"/>
        <v/>
      </c>
      <c r="M75" s="47">
        <f t="shared" si="38"/>
        <v>0</v>
      </c>
      <c r="N75" s="47">
        <f t="shared" si="39"/>
        <v>0</v>
      </c>
    </row>
    <row r="76" spans="3:14" hidden="1" x14ac:dyDescent="0.25">
      <c r="C76" s="22"/>
      <c r="D76" s="22"/>
      <c r="E76" s="47" t="str">
        <f t="shared" si="34"/>
        <v/>
      </c>
      <c r="F76" s="47">
        <f t="shared" si="35"/>
        <v>0</v>
      </c>
      <c r="G76" s="48" t="str">
        <f t="shared" si="35"/>
        <v/>
      </c>
      <c r="H76" s="48" t="str">
        <f t="shared" si="35"/>
        <v/>
      </c>
      <c r="I76" s="47">
        <f t="shared" si="40"/>
        <v>0</v>
      </c>
      <c r="J76" s="47" t="str">
        <f t="shared" si="41"/>
        <v/>
      </c>
      <c r="K76" s="47">
        <f t="shared" si="36"/>
        <v>0</v>
      </c>
      <c r="L76" s="47" t="str">
        <f t="shared" si="37"/>
        <v/>
      </c>
      <c r="M76" s="47">
        <f t="shared" si="38"/>
        <v>0</v>
      </c>
      <c r="N76" s="47">
        <f t="shared" si="39"/>
        <v>0</v>
      </c>
    </row>
    <row r="77" spans="3:14" hidden="1" x14ac:dyDescent="0.25">
      <c r="C77" s="22"/>
      <c r="D77" s="22"/>
      <c r="E77" s="47" t="str">
        <f t="shared" si="34"/>
        <v/>
      </c>
      <c r="F77" s="47">
        <f t="shared" si="35"/>
        <v>0</v>
      </c>
      <c r="G77" s="48" t="str">
        <f t="shared" si="35"/>
        <v/>
      </c>
      <c r="H77" s="48" t="str">
        <f t="shared" si="35"/>
        <v/>
      </c>
      <c r="I77" s="47">
        <f t="shared" si="40"/>
        <v>0</v>
      </c>
      <c r="J77" s="47" t="str">
        <f t="shared" si="41"/>
        <v/>
      </c>
      <c r="K77" s="47">
        <f t="shared" si="36"/>
        <v>0</v>
      </c>
      <c r="L77" s="47" t="str">
        <f t="shared" si="37"/>
        <v/>
      </c>
      <c r="M77" s="47">
        <f t="shared" si="38"/>
        <v>0</v>
      </c>
      <c r="N77" s="47">
        <f t="shared" si="39"/>
        <v>0</v>
      </c>
    </row>
    <row r="78" spans="3:14" hidden="1" x14ac:dyDescent="0.25">
      <c r="C78" s="22"/>
      <c r="D78" s="22"/>
      <c r="E78" s="47" t="str">
        <f t="shared" si="34"/>
        <v/>
      </c>
      <c r="F78" s="47">
        <f t="shared" si="35"/>
        <v>0</v>
      </c>
      <c r="G78" s="48" t="str">
        <f t="shared" si="35"/>
        <v/>
      </c>
      <c r="H78" s="48" t="str">
        <f t="shared" si="35"/>
        <v/>
      </c>
      <c r="I78" s="47">
        <f t="shared" si="40"/>
        <v>0</v>
      </c>
      <c r="J78" s="47" t="str">
        <f t="shared" si="41"/>
        <v/>
      </c>
      <c r="K78" s="47">
        <f t="shared" si="36"/>
        <v>0</v>
      </c>
      <c r="L78" s="47" t="str">
        <f t="shared" si="37"/>
        <v/>
      </c>
      <c r="M78" s="47">
        <f t="shared" si="38"/>
        <v>0</v>
      </c>
      <c r="N78" s="47">
        <f t="shared" si="39"/>
        <v>0</v>
      </c>
    </row>
    <row r="79" spans="3:14" hidden="1" x14ac:dyDescent="0.25">
      <c r="C79" s="22"/>
      <c r="D79" s="22"/>
      <c r="E79" s="47" t="str">
        <f t="shared" si="34"/>
        <v/>
      </c>
      <c r="F79" s="47">
        <f t="shared" si="35"/>
        <v>0</v>
      </c>
      <c r="G79" s="48" t="str">
        <f t="shared" si="35"/>
        <v/>
      </c>
      <c r="H79" s="48" t="str">
        <f t="shared" si="35"/>
        <v/>
      </c>
      <c r="I79" s="47">
        <f t="shared" si="40"/>
        <v>0</v>
      </c>
      <c r="J79" s="47" t="str">
        <f t="shared" si="41"/>
        <v/>
      </c>
      <c r="K79" s="47">
        <f t="shared" si="36"/>
        <v>0</v>
      </c>
      <c r="L79" s="47" t="str">
        <f t="shared" si="37"/>
        <v/>
      </c>
      <c r="M79" s="47">
        <f t="shared" si="38"/>
        <v>0</v>
      </c>
      <c r="N79" s="47">
        <f t="shared" si="39"/>
        <v>0</v>
      </c>
    </row>
    <row r="80" spans="3:14" hidden="1" x14ac:dyDescent="0.25">
      <c r="C80" s="22"/>
      <c r="D80" s="22"/>
      <c r="E80" s="47" t="str">
        <f t="shared" si="34"/>
        <v/>
      </c>
      <c r="F80" s="47">
        <f t="shared" si="35"/>
        <v>0</v>
      </c>
      <c r="G80" s="48" t="str">
        <f t="shared" si="35"/>
        <v/>
      </c>
      <c r="H80" s="48" t="str">
        <f t="shared" si="35"/>
        <v/>
      </c>
      <c r="I80" s="47">
        <f t="shared" si="40"/>
        <v>0</v>
      </c>
      <c r="J80" s="47" t="str">
        <f t="shared" si="41"/>
        <v/>
      </c>
      <c r="K80" s="47">
        <f t="shared" si="36"/>
        <v>0</v>
      </c>
      <c r="L80" s="47" t="str">
        <f t="shared" si="37"/>
        <v/>
      </c>
      <c r="M80" s="47">
        <f t="shared" si="38"/>
        <v>0</v>
      </c>
      <c r="N80" s="47">
        <f t="shared" si="39"/>
        <v>0</v>
      </c>
    </row>
    <row r="81" spans="5:45" s="22" customFormat="1" hidden="1" x14ac:dyDescent="0.25">
      <c r="E81" s="47" t="str">
        <f t="shared" si="34"/>
        <v/>
      </c>
      <c r="F81" s="47">
        <f t="shared" si="35"/>
        <v>0</v>
      </c>
      <c r="G81" s="48" t="str">
        <f t="shared" si="35"/>
        <v/>
      </c>
      <c r="H81" s="48" t="str">
        <f t="shared" si="35"/>
        <v/>
      </c>
      <c r="I81" s="47">
        <f t="shared" si="40"/>
        <v>0</v>
      </c>
      <c r="J81" s="47" t="str">
        <f t="shared" si="41"/>
        <v/>
      </c>
      <c r="K81" s="47">
        <f t="shared" si="36"/>
        <v>0</v>
      </c>
      <c r="L81" s="47" t="str">
        <f t="shared" si="37"/>
        <v/>
      </c>
      <c r="M81" s="47">
        <f t="shared" si="38"/>
        <v>0</v>
      </c>
      <c r="N81" s="47">
        <f t="shared" si="39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4"/>
        <v/>
      </c>
      <c r="F82" s="47">
        <f t="shared" si="35"/>
        <v>0</v>
      </c>
      <c r="G82" s="48" t="str">
        <f t="shared" si="35"/>
        <v/>
      </c>
      <c r="H82" s="48" t="str">
        <f t="shared" si="35"/>
        <v/>
      </c>
      <c r="I82" s="47">
        <f t="shared" si="40"/>
        <v>0</v>
      </c>
      <c r="J82" s="47" t="str">
        <f t="shared" si="41"/>
        <v/>
      </c>
      <c r="K82" s="47">
        <f t="shared" si="36"/>
        <v>0</v>
      </c>
      <c r="L82" s="47" t="str">
        <f t="shared" si="37"/>
        <v/>
      </c>
      <c r="M82" s="47">
        <f t="shared" si="38"/>
        <v>0</v>
      </c>
      <c r="N82" s="47">
        <f t="shared" si="39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4"/>
        <v/>
      </c>
      <c r="F83" s="47">
        <f t="shared" si="35"/>
        <v>0</v>
      </c>
      <c r="G83" s="48" t="str">
        <f t="shared" si="35"/>
        <v/>
      </c>
      <c r="H83" s="48" t="str">
        <f t="shared" si="35"/>
        <v/>
      </c>
      <c r="I83" s="47">
        <f t="shared" si="40"/>
        <v>0</v>
      </c>
      <c r="J83" s="47" t="str">
        <f t="shared" si="41"/>
        <v/>
      </c>
      <c r="K83" s="47">
        <f t="shared" si="36"/>
        <v>0</v>
      </c>
      <c r="L83" s="47" t="str">
        <f t="shared" si="37"/>
        <v/>
      </c>
      <c r="M83" s="47">
        <f t="shared" si="38"/>
        <v>0</v>
      </c>
      <c r="N83" s="47">
        <f t="shared" si="39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4"/>
        <v/>
      </c>
      <c r="F84" s="50">
        <f t="shared" ref="F84:H99" si="42">F38</f>
        <v>0</v>
      </c>
      <c r="G84" s="49" t="str">
        <f t="shared" si="42"/>
        <v/>
      </c>
      <c r="H84" s="49" t="str">
        <f t="shared" si="42"/>
        <v/>
      </c>
      <c r="I84" s="50">
        <f>O38</f>
        <v>0</v>
      </c>
      <c r="J84" s="50" t="str">
        <f t="shared" si="41"/>
        <v/>
      </c>
      <c r="K84" s="50">
        <f>X38</f>
        <v>0</v>
      </c>
      <c r="L84" s="50" t="str">
        <f t="shared" si="37"/>
        <v/>
      </c>
      <c r="M84" s="50">
        <f t="shared" si="38"/>
        <v>0</v>
      </c>
      <c r="N84" s="50">
        <f t="shared" si="39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4"/>
        <v/>
      </c>
      <c r="F85" s="50">
        <f t="shared" si="42"/>
        <v>0</v>
      </c>
      <c r="G85" s="49" t="str">
        <f t="shared" si="42"/>
        <v/>
      </c>
      <c r="H85" s="49" t="str">
        <f t="shared" si="42"/>
        <v/>
      </c>
      <c r="I85" s="50">
        <f t="shared" ref="I85:I99" si="43">O39</f>
        <v>0</v>
      </c>
      <c r="J85" s="50" t="str">
        <f t="shared" si="41"/>
        <v/>
      </c>
      <c r="K85" s="50">
        <f t="shared" ref="K85:K99" si="44">X39</f>
        <v>0</v>
      </c>
      <c r="L85" s="50" t="str">
        <f t="shared" si="37"/>
        <v/>
      </c>
      <c r="M85" s="50">
        <f t="shared" si="38"/>
        <v>0</v>
      </c>
      <c r="N85" s="50">
        <f t="shared" si="39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4"/>
        <v/>
      </c>
      <c r="F86" s="50">
        <f t="shared" si="42"/>
        <v>0</v>
      </c>
      <c r="G86" s="49" t="str">
        <f t="shared" si="42"/>
        <v/>
      </c>
      <c r="H86" s="49" t="str">
        <f t="shared" si="42"/>
        <v/>
      </c>
      <c r="I86" s="50">
        <f t="shared" si="43"/>
        <v>0</v>
      </c>
      <c r="J86" s="50" t="str">
        <f t="shared" si="41"/>
        <v/>
      </c>
      <c r="K86" s="50">
        <f t="shared" si="44"/>
        <v>0</v>
      </c>
      <c r="L86" s="50" t="str">
        <f t="shared" si="37"/>
        <v/>
      </c>
      <c r="M86" s="50">
        <f t="shared" si="38"/>
        <v>0</v>
      </c>
      <c r="N86" s="50">
        <f t="shared" si="39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4"/>
        <v/>
      </c>
      <c r="F87" s="50">
        <f t="shared" si="42"/>
        <v>0</v>
      </c>
      <c r="G87" s="49" t="str">
        <f t="shared" si="42"/>
        <v/>
      </c>
      <c r="H87" s="49" t="str">
        <f t="shared" si="42"/>
        <v/>
      </c>
      <c r="I87" s="50">
        <f t="shared" si="43"/>
        <v>0</v>
      </c>
      <c r="J87" s="50" t="str">
        <f t="shared" si="41"/>
        <v/>
      </c>
      <c r="K87" s="50">
        <f t="shared" si="44"/>
        <v>0</v>
      </c>
      <c r="L87" s="50" t="str">
        <f t="shared" si="37"/>
        <v/>
      </c>
      <c r="M87" s="50">
        <f t="shared" si="38"/>
        <v>0</v>
      </c>
      <c r="N87" s="50">
        <f t="shared" si="39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4"/>
        <v/>
      </c>
      <c r="F88" s="50">
        <f t="shared" si="42"/>
        <v>0</v>
      </c>
      <c r="G88" s="49" t="str">
        <f t="shared" si="42"/>
        <v/>
      </c>
      <c r="H88" s="49" t="str">
        <f t="shared" si="42"/>
        <v/>
      </c>
      <c r="I88" s="50">
        <f t="shared" si="43"/>
        <v>0</v>
      </c>
      <c r="J88" s="50" t="str">
        <f t="shared" si="41"/>
        <v/>
      </c>
      <c r="K88" s="50">
        <f t="shared" si="44"/>
        <v>0</v>
      </c>
      <c r="L88" s="50" t="str">
        <f t="shared" si="37"/>
        <v/>
      </c>
      <c r="M88" s="50">
        <f t="shared" si="38"/>
        <v>0</v>
      </c>
      <c r="N88" s="50">
        <f t="shared" si="39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4"/>
        <v/>
      </c>
      <c r="F89" s="50">
        <f t="shared" si="42"/>
        <v>0</v>
      </c>
      <c r="G89" s="49" t="str">
        <f t="shared" si="42"/>
        <v/>
      </c>
      <c r="H89" s="49" t="str">
        <f t="shared" si="42"/>
        <v/>
      </c>
      <c r="I89" s="50">
        <f t="shared" si="43"/>
        <v>0</v>
      </c>
      <c r="J89" s="50" t="str">
        <f t="shared" si="41"/>
        <v/>
      </c>
      <c r="K89" s="50">
        <f t="shared" si="44"/>
        <v>0</v>
      </c>
      <c r="L89" s="50" t="str">
        <f t="shared" si="37"/>
        <v/>
      </c>
      <c r="M89" s="50">
        <f t="shared" si="38"/>
        <v>0</v>
      </c>
      <c r="N89" s="50">
        <f t="shared" si="39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4"/>
        <v/>
      </c>
      <c r="F90" s="50">
        <f t="shared" si="42"/>
        <v>0</v>
      </c>
      <c r="G90" s="49" t="str">
        <f t="shared" si="42"/>
        <v/>
      </c>
      <c r="H90" s="49" t="str">
        <f t="shared" si="42"/>
        <v/>
      </c>
      <c r="I90" s="50">
        <f t="shared" si="43"/>
        <v>0</v>
      </c>
      <c r="J90" s="50" t="str">
        <f t="shared" si="41"/>
        <v/>
      </c>
      <c r="K90" s="50">
        <f t="shared" si="44"/>
        <v>0</v>
      </c>
      <c r="L90" s="50" t="str">
        <f t="shared" si="37"/>
        <v/>
      </c>
      <c r="M90" s="50">
        <f t="shared" si="38"/>
        <v>0</v>
      </c>
      <c r="N90" s="50">
        <f t="shared" si="39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4"/>
        <v/>
      </c>
      <c r="F91" s="50" t="str">
        <f t="shared" si="42"/>
        <v/>
      </c>
      <c r="G91" s="49" t="str">
        <f t="shared" si="42"/>
        <v/>
      </c>
      <c r="H91" s="49" t="str">
        <f t="shared" si="42"/>
        <v/>
      </c>
      <c r="I91" s="50">
        <f t="shared" si="43"/>
        <v>0</v>
      </c>
      <c r="J91" s="50" t="str">
        <f t="shared" si="41"/>
        <v/>
      </c>
      <c r="K91" s="50">
        <f t="shared" si="44"/>
        <v>0</v>
      </c>
      <c r="L91" s="50" t="str">
        <f t="shared" si="37"/>
        <v/>
      </c>
      <c r="M91" s="50" t="str">
        <f t="shared" si="38"/>
        <v/>
      </c>
      <c r="N91" s="50">
        <f t="shared" si="39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4"/>
        <v/>
      </c>
      <c r="F92" s="50" t="str">
        <f t="shared" si="42"/>
        <v/>
      </c>
      <c r="G92" s="49" t="str">
        <f t="shared" si="42"/>
        <v/>
      </c>
      <c r="H92" s="49" t="str">
        <f t="shared" si="42"/>
        <v/>
      </c>
      <c r="I92" s="50">
        <f t="shared" si="43"/>
        <v>0</v>
      </c>
      <c r="J92" s="50" t="str">
        <f t="shared" si="41"/>
        <v/>
      </c>
      <c r="K92" s="50">
        <f t="shared" si="44"/>
        <v>0</v>
      </c>
      <c r="L92" s="50" t="str">
        <f t="shared" si="37"/>
        <v/>
      </c>
      <c r="M92" s="50" t="str">
        <f t="shared" si="38"/>
        <v/>
      </c>
      <c r="N92" s="50">
        <f t="shared" si="39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4"/>
        <v/>
      </c>
      <c r="F93" s="50" t="str">
        <f t="shared" si="42"/>
        <v/>
      </c>
      <c r="G93" s="49" t="str">
        <f t="shared" si="42"/>
        <v/>
      </c>
      <c r="H93" s="49" t="str">
        <f t="shared" si="42"/>
        <v/>
      </c>
      <c r="I93" s="50">
        <f t="shared" si="43"/>
        <v>0</v>
      </c>
      <c r="J93" s="50" t="str">
        <f t="shared" si="41"/>
        <v/>
      </c>
      <c r="K93" s="50">
        <f t="shared" si="44"/>
        <v>0</v>
      </c>
      <c r="L93" s="50" t="str">
        <f t="shared" si="37"/>
        <v/>
      </c>
      <c r="M93" s="50" t="str">
        <f t="shared" si="38"/>
        <v/>
      </c>
      <c r="N93" s="50">
        <f t="shared" si="39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4"/>
        <v/>
      </c>
      <c r="F94" s="50" t="str">
        <f t="shared" si="42"/>
        <v/>
      </c>
      <c r="G94" s="49" t="str">
        <f t="shared" si="42"/>
        <v/>
      </c>
      <c r="H94" s="49" t="str">
        <f t="shared" si="42"/>
        <v/>
      </c>
      <c r="I94" s="50">
        <f t="shared" si="43"/>
        <v>0</v>
      </c>
      <c r="J94" s="50" t="str">
        <f t="shared" si="41"/>
        <v/>
      </c>
      <c r="K94" s="50">
        <f t="shared" si="44"/>
        <v>0</v>
      </c>
      <c r="L94" s="50" t="str">
        <f t="shared" si="37"/>
        <v/>
      </c>
      <c r="M94" s="50" t="str">
        <f t="shared" si="38"/>
        <v/>
      </c>
      <c r="N94" s="50">
        <f t="shared" si="39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4"/>
        <v/>
      </c>
      <c r="F95" s="50" t="str">
        <f t="shared" si="42"/>
        <v/>
      </c>
      <c r="G95" s="49" t="str">
        <f t="shared" si="42"/>
        <v/>
      </c>
      <c r="H95" s="49" t="str">
        <f t="shared" si="42"/>
        <v/>
      </c>
      <c r="I95" s="50">
        <f t="shared" si="43"/>
        <v>0</v>
      </c>
      <c r="J95" s="50" t="str">
        <f t="shared" si="41"/>
        <v/>
      </c>
      <c r="K95" s="50">
        <f t="shared" si="44"/>
        <v>0</v>
      </c>
      <c r="L95" s="50" t="str">
        <f t="shared" si="37"/>
        <v/>
      </c>
      <c r="M95" s="50" t="str">
        <f t="shared" si="38"/>
        <v/>
      </c>
      <c r="N95" s="50">
        <f t="shared" si="39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4"/>
        <v/>
      </c>
      <c r="F96" s="50" t="str">
        <f t="shared" si="42"/>
        <v/>
      </c>
      <c r="G96" s="49" t="str">
        <f t="shared" si="42"/>
        <v/>
      </c>
      <c r="H96" s="49" t="str">
        <f t="shared" si="42"/>
        <v/>
      </c>
      <c r="I96" s="50">
        <f t="shared" si="43"/>
        <v>0</v>
      </c>
      <c r="J96" s="50" t="str">
        <f t="shared" si="41"/>
        <v/>
      </c>
      <c r="K96" s="50">
        <f t="shared" si="44"/>
        <v>0</v>
      </c>
      <c r="L96" s="50" t="str">
        <f t="shared" si="37"/>
        <v/>
      </c>
      <c r="M96" s="50" t="str">
        <f t="shared" si="38"/>
        <v/>
      </c>
      <c r="N96" s="50">
        <f t="shared" si="39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4"/>
        <v/>
      </c>
      <c r="F97" s="50" t="str">
        <f t="shared" si="42"/>
        <v/>
      </c>
      <c r="G97" s="49" t="str">
        <f t="shared" si="42"/>
        <v/>
      </c>
      <c r="H97" s="49" t="str">
        <f t="shared" si="42"/>
        <v/>
      </c>
      <c r="I97" s="50">
        <f t="shared" si="43"/>
        <v>0</v>
      </c>
      <c r="J97" s="50" t="str">
        <f t="shared" si="41"/>
        <v/>
      </c>
      <c r="K97" s="50">
        <f t="shared" si="44"/>
        <v>0</v>
      </c>
      <c r="L97" s="50" t="str">
        <f t="shared" si="37"/>
        <v/>
      </c>
      <c r="M97" s="50" t="str">
        <f t="shared" si="38"/>
        <v/>
      </c>
      <c r="N97" s="50">
        <f t="shared" si="39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4"/>
        <v/>
      </c>
      <c r="F98" s="50" t="str">
        <f t="shared" si="42"/>
        <v/>
      </c>
      <c r="G98" s="49" t="str">
        <f t="shared" si="42"/>
        <v/>
      </c>
      <c r="H98" s="49" t="str">
        <f t="shared" si="42"/>
        <v/>
      </c>
      <c r="I98" s="50">
        <f t="shared" si="43"/>
        <v>0</v>
      </c>
      <c r="J98" s="50" t="str">
        <f t="shared" si="41"/>
        <v/>
      </c>
      <c r="K98" s="50">
        <f t="shared" si="44"/>
        <v>0</v>
      </c>
      <c r="L98" s="50" t="str">
        <f t="shared" si="37"/>
        <v/>
      </c>
      <c r="M98" s="50" t="str">
        <f t="shared" si="38"/>
        <v/>
      </c>
      <c r="N98" s="50">
        <f t="shared" si="39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4"/>
        <v/>
      </c>
      <c r="F99" s="50" t="str">
        <f t="shared" si="42"/>
        <v/>
      </c>
      <c r="G99" s="49" t="str">
        <f t="shared" si="42"/>
        <v/>
      </c>
      <c r="H99" s="49" t="str">
        <f t="shared" si="42"/>
        <v/>
      </c>
      <c r="I99" s="50">
        <f t="shared" si="43"/>
        <v>0</v>
      </c>
      <c r="J99" s="50" t="str">
        <f t="shared" si="41"/>
        <v/>
      </c>
      <c r="K99" s="50">
        <f t="shared" si="44"/>
        <v>0</v>
      </c>
      <c r="L99" s="50" t="str">
        <f t="shared" si="37"/>
        <v/>
      </c>
      <c r="M99" s="50" t="str">
        <f t="shared" si="38"/>
        <v/>
      </c>
      <c r="N99" s="50">
        <f t="shared" si="39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406"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21">
    <cfRule type="duplicateValues" dxfId="1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11" activePane="bottomLeft" state="frozenSplit"/>
      <selection activeCell="M32" sqref="M32:N32"/>
      <selection pane="bottomLeft" activeCell="BU19" sqref="BU19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1003</v>
      </c>
      <c r="F1" s="182"/>
      <c r="G1" s="182"/>
      <c r="H1" s="182"/>
      <c r="I1" s="182"/>
      <c r="J1" s="182"/>
      <c r="K1" s="18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251</v>
      </c>
      <c r="H3" s="313"/>
      <c r="I3" s="310" t="s">
        <v>20</v>
      </c>
      <c r="J3" s="314"/>
      <c r="K3" s="311"/>
      <c r="L3" s="315">
        <v>14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262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1.79</v>
      </c>
      <c r="L4" s="334"/>
      <c r="M4" s="333">
        <v>1.83</v>
      </c>
      <c r="N4" s="334"/>
      <c r="O4" s="333">
        <v>1.86</v>
      </c>
      <c r="P4" s="334"/>
      <c r="Q4" s="335">
        <v>1.89</v>
      </c>
      <c r="R4" s="401"/>
      <c r="S4" s="335">
        <v>1.92</v>
      </c>
      <c r="T4" s="401"/>
      <c r="U4" s="333">
        <v>1.95</v>
      </c>
      <c r="V4" s="334"/>
      <c r="W4" s="335">
        <v>1.97</v>
      </c>
      <c r="X4" s="401"/>
      <c r="Y4" s="333">
        <v>1.99</v>
      </c>
      <c r="Z4" s="334"/>
      <c r="AA4" s="333">
        <v>2.0099999999999998</v>
      </c>
      <c r="AB4" s="334"/>
      <c r="AC4" s="333">
        <v>2.0499999999999998</v>
      </c>
      <c r="AD4" s="334"/>
      <c r="AE4" s="333">
        <v>2.09</v>
      </c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179"/>
      <c r="AX4" s="179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x14ac:dyDescent="0.3">
      <c r="E5" s="88"/>
      <c r="F5" s="178"/>
      <c r="G5" s="95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179"/>
      <c r="AX5" s="179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179"/>
      <c r="C6" s="86"/>
      <c r="D6" s="86"/>
      <c r="E6" s="97">
        <v>1</v>
      </c>
      <c r="F6" s="172"/>
      <c r="G6" s="54" t="str">
        <f t="shared" ref="G6:G21" si="0">IFERROR(VLOOKUP($F6,high_j,2,FALSE)&amp;" "&amp;UPPER(VLOOKUP($F6,high_j,3,FALSE)),"")</f>
        <v/>
      </c>
      <c r="H6" s="192" t="str">
        <f t="shared" ref="H6:H21" si="1">IFERROR(VLOOKUP($F6,high_j,5,FALSE),"")</f>
        <v/>
      </c>
      <c r="I6" s="346"/>
      <c r="J6" s="347"/>
      <c r="K6" s="342"/>
      <c r="L6" s="343"/>
      <c r="M6" s="342"/>
      <c r="N6" s="343"/>
      <c r="O6" s="342"/>
      <c r="P6" s="343"/>
      <c r="Q6" s="342"/>
      <c r="R6" s="343"/>
      <c r="S6" s="342"/>
      <c r="T6" s="343"/>
      <c r="U6" s="342"/>
      <c r="V6" s="343"/>
      <c r="W6" s="342"/>
      <c r="X6" s="343"/>
      <c r="Y6" s="342"/>
      <c r="Z6" s="343"/>
      <c r="AA6" s="342"/>
      <c r="AB6" s="343"/>
      <c r="AC6" s="342"/>
      <c r="AD6" s="343"/>
      <c r="AE6" s="342"/>
      <c r="AF6" s="343"/>
      <c r="AG6" s="344">
        <v>0</v>
      </c>
      <c r="AH6" s="345"/>
      <c r="AI6" s="98"/>
      <c r="AJ6" s="98"/>
      <c r="AK6" s="137"/>
      <c r="AL6" s="188" t="str">
        <f t="shared" ref="AL6:AL21" si="2">IFERROR(VLOOKUP($F6,high_j,4,FALSE),"")</f>
        <v/>
      </c>
      <c r="AM6" s="69" t="str">
        <f t="shared" ref="AM6:AM21" si="3">IFERROR(VLOOKUP($F6,high_j,7,FALSE),"")</f>
        <v/>
      </c>
      <c r="AN6" s="101">
        <v>0</v>
      </c>
      <c r="AO6" s="179"/>
      <c r="AP6" s="179"/>
      <c r="AQ6" s="179"/>
      <c r="AR6" s="179"/>
      <c r="AS6" s="179"/>
      <c r="AT6" s="179" t="str">
        <f t="shared" ref="AT6:AT21" si="4">IF(AU6="","",REPT(AV6,AU6-1))</f>
        <v/>
      </c>
      <c r="AU6" s="179" t="str">
        <f t="shared" ref="AU6:AU21" si="5">IF(AV6="","",HLOOKUP(AM6,$BK$5:$BR$22,18,FALSE))</f>
        <v/>
      </c>
      <c r="AV6" s="179" t="str">
        <f>IF(OR(AM6=0,AM6=""),"",IF(OR(AM6=AM7,AM6=AM8,AM6=AM9,AM6=AM10,AM6=AM11,AM6=AM12,AM6=AM13,AM6=AM14,AM6=AM15,AM6=AM16,AM6=AM17,AM6=AM18,AM6=AM19,AM6=AM20,AM6=AM21),"=",""))</f>
        <v/>
      </c>
      <c r="AW6" s="179" t="e">
        <f>IF(OR(AK6=0,AG6=0,#REF!="B"),"",AK6)</f>
        <v>#REF!</v>
      </c>
      <c r="AX6" s="179" t="e">
        <f>IF(OR(AK6=0,AG6=0,#REF!="A"),"",AK6)</f>
        <v>#REF!</v>
      </c>
      <c r="AZ6" s="102" t="e">
        <f t="shared" ref="AZ6:BA21" si="6">IF(AW6="","",AW6+($AN6/10))</f>
        <v>#REF!</v>
      </c>
      <c r="BA6" s="102" t="e">
        <f t="shared" si="6"/>
        <v>#REF!</v>
      </c>
      <c r="BB6" s="93"/>
      <c r="BC6" s="102" t="str">
        <f t="shared" ref="BC6:BJ21" si="7">IF($AL6="","",IF($AL6=BC$5,$AL6,""))</f>
        <v/>
      </c>
      <c r="BD6" s="102" t="str">
        <f t="shared" si="7"/>
        <v/>
      </c>
      <c r="BE6" s="102" t="str">
        <f t="shared" si="7"/>
        <v/>
      </c>
      <c r="BF6" s="102" t="str">
        <f t="shared" si="7"/>
        <v/>
      </c>
      <c r="BG6" s="102" t="str">
        <f t="shared" si="7"/>
        <v/>
      </c>
      <c r="BH6" s="102" t="str">
        <f t="shared" si="7"/>
        <v/>
      </c>
      <c r="BI6" s="102" t="str">
        <f t="shared" si="7"/>
        <v/>
      </c>
      <c r="BJ6" s="102" t="str">
        <f t="shared" si="7"/>
        <v/>
      </c>
      <c r="BK6" s="102" t="str">
        <f t="shared" ref="BK6:BR21" si="8">IF($AM6="","",IF($AM6=BK$5,$AM6,""))</f>
        <v/>
      </c>
      <c r="BL6" s="102" t="str">
        <f t="shared" si="8"/>
        <v/>
      </c>
      <c r="BM6" s="102" t="str">
        <f t="shared" si="8"/>
        <v/>
      </c>
      <c r="BN6" s="102" t="str">
        <f t="shared" si="8"/>
        <v/>
      </c>
      <c r="BO6" s="102" t="str">
        <f t="shared" si="8"/>
        <v/>
      </c>
      <c r="BP6" s="102" t="str">
        <f t="shared" si="8"/>
        <v/>
      </c>
      <c r="BQ6" s="102" t="str">
        <f t="shared" si="8"/>
        <v/>
      </c>
      <c r="BR6" s="102" t="str">
        <f t="shared" si="8"/>
        <v/>
      </c>
    </row>
    <row r="7" spans="1:93" ht="15.95" customHeight="1" x14ac:dyDescent="0.3">
      <c r="B7" s="209"/>
      <c r="C7" s="86"/>
      <c r="D7" s="86"/>
      <c r="E7" s="88">
        <v>4</v>
      </c>
      <c r="F7" s="172">
        <v>210</v>
      </c>
      <c r="G7" s="54" t="str">
        <f t="shared" si="0"/>
        <v>Joseph MILES</v>
      </c>
      <c r="H7" s="192" t="str">
        <f t="shared" si="1"/>
        <v>Wimborne AC</v>
      </c>
      <c r="I7" s="346"/>
      <c r="J7" s="347"/>
      <c r="K7" s="342"/>
      <c r="L7" s="343"/>
      <c r="M7" s="342" t="s">
        <v>1034</v>
      </c>
      <c r="N7" s="343"/>
      <c r="O7" s="342" t="s">
        <v>1033</v>
      </c>
      <c r="P7" s="343"/>
      <c r="Q7" s="342" t="s">
        <v>1033</v>
      </c>
      <c r="R7" s="343"/>
      <c r="S7" s="342" t="s">
        <v>1035</v>
      </c>
      <c r="T7" s="343"/>
      <c r="U7" s="342" t="s">
        <v>1036</v>
      </c>
      <c r="V7" s="343"/>
      <c r="W7" s="342"/>
      <c r="X7" s="343"/>
      <c r="Y7" s="342"/>
      <c r="Z7" s="343"/>
      <c r="AA7" s="342"/>
      <c r="AB7" s="343"/>
      <c r="AC7" s="342"/>
      <c r="AD7" s="343"/>
      <c r="AE7" s="342"/>
      <c r="AF7" s="343"/>
      <c r="AG7" s="344">
        <v>1.92</v>
      </c>
      <c r="AH7" s="345"/>
      <c r="AI7" s="98">
        <v>3</v>
      </c>
      <c r="AJ7" s="98">
        <v>3</v>
      </c>
      <c r="AK7" s="137"/>
      <c r="AL7" s="210" t="str">
        <f t="shared" si="2"/>
        <v>Senior</v>
      </c>
      <c r="AM7" s="69" t="str">
        <f t="shared" si="3"/>
        <v>1.95</v>
      </c>
      <c r="AN7" s="101">
        <v>0</v>
      </c>
      <c r="AO7" s="209"/>
      <c r="AP7" s="209"/>
      <c r="AQ7" s="209"/>
      <c r="AR7" s="209"/>
      <c r="AS7" s="209"/>
      <c r="AT7" s="209" t="e">
        <f t="shared" ref="AT7" si="9">IF(AU7="","",REPT(AV7,AU7-1))</f>
        <v>#N/A</v>
      </c>
      <c r="AU7" s="209" t="e">
        <f t="shared" ref="AU7" si="10">IF(AV7="","",HLOOKUP(AM7,$BK$5:$BR$22,18,FALSE))</f>
        <v>#N/A</v>
      </c>
      <c r="AV7" s="209" t="str">
        <f>IF(OR(AM7=0,AM7=""),"",IF(OR(AM7=AM8,AM7=AM9,AM7=AM10,AM7=AM11,AM7=AM12,AM7=AM13,AM7=AM14,AM7=AM15,AM7=AM16,AM7=AM17,AM7=AM18,AM7=AM19,AM7=AM4,AM7=AM5,AM7=AM6),"=",""))</f>
        <v>=</v>
      </c>
      <c r="AW7" s="209" t="e">
        <f>IF(OR(AK7=0,AG7=0,#REF!="B"),"",AK7)</f>
        <v>#REF!</v>
      </c>
      <c r="AX7" s="209" t="e">
        <f>IF(OR(AK7=0,AG7=0,#REF!="A"),"",AK7)</f>
        <v>#REF!</v>
      </c>
      <c r="AZ7" s="102" t="e">
        <f t="shared" ref="AZ7" si="11">IF(AW7="","",AW7+($AN7/10))</f>
        <v>#REF!</v>
      </c>
      <c r="BA7" s="102" t="e">
        <f t="shared" ref="BA7" si="12">IF(AX7="","",AX7+($AN7/10))</f>
        <v>#REF!</v>
      </c>
      <c r="BB7" s="93"/>
      <c r="BC7" s="102" t="str">
        <f t="shared" si="7"/>
        <v/>
      </c>
      <c r="BD7" s="102" t="str">
        <f t="shared" si="7"/>
        <v/>
      </c>
      <c r="BE7" s="102" t="str">
        <f t="shared" si="7"/>
        <v/>
      </c>
      <c r="BF7" s="102" t="str">
        <f t="shared" si="7"/>
        <v/>
      </c>
      <c r="BG7" s="102" t="str">
        <f t="shared" si="7"/>
        <v/>
      </c>
      <c r="BH7" s="102" t="str">
        <f t="shared" si="7"/>
        <v/>
      </c>
      <c r="BI7" s="102" t="str">
        <f t="shared" si="7"/>
        <v/>
      </c>
      <c r="BJ7" s="102" t="str">
        <f t="shared" si="7"/>
        <v/>
      </c>
      <c r="BK7" s="102" t="str">
        <f t="shared" si="8"/>
        <v/>
      </c>
      <c r="BL7" s="102" t="str">
        <f t="shared" si="8"/>
        <v/>
      </c>
      <c r="BM7" s="102" t="str">
        <f t="shared" si="8"/>
        <v/>
      </c>
      <c r="BN7" s="102" t="str">
        <f t="shared" si="8"/>
        <v/>
      </c>
      <c r="BO7" s="102" t="str">
        <f t="shared" si="8"/>
        <v/>
      </c>
      <c r="BP7" s="102" t="str">
        <f t="shared" si="8"/>
        <v/>
      </c>
      <c r="BQ7" s="102" t="str">
        <f t="shared" si="8"/>
        <v/>
      </c>
      <c r="BR7" s="102" t="str">
        <f t="shared" si="8"/>
        <v/>
      </c>
    </row>
    <row r="8" spans="1:93" ht="15.95" customHeight="1" x14ac:dyDescent="0.3">
      <c r="B8" s="179"/>
      <c r="C8" s="86"/>
      <c r="D8" s="86"/>
      <c r="E8" s="88">
        <v>3</v>
      </c>
      <c r="F8" s="172">
        <v>207</v>
      </c>
      <c r="G8" s="54" t="str">
        <f t="shared" si="0"/>
        <v>Jamie ANDERSON</v>
      </c>
      <c r="H8" s="192" t="str">
        <f t="shared" si="1"/>
        <v>Bristol &amp; West</v>
      </c>
      <c r="I8" s="346"/>
      <c r="J8" s="347"/>
      <c r="K8" s="342"/>
      <c r="L8" s="343"/>
      <c r="M8" s="342" t="s">
        <v>1034</v>
      </c>
      <c r="N8" s="343"/>
      <c r="O8" s="342" t="s">
        <v>1033</v>
      </c>
      <c r="P8" s="343"/>
      <c r="Q8" s="342" t="s">
        <v>1033</v>
      </c>
      <c r="R8" s="343"/>
      <c r="S8" s="342" t="s">
        <v>1033</v>
      </c>
      <c r="T8" s="343"/>
      <c r="U8" s="342" t="s">
        <v>1033</v>
      </c>
      <c r="V8" s="343"/>
      <c r="W8" s="342" t="s">
        <v>1036</v>
      </c>
      <c r="X8" s="343"/>
      <c r="Y8" s="342"/>
      <c r="Z8" s="343"/>
      <c r="AA8" s="342"/>
      <c r="AB8" s="343"/>
      <c r="AC8" s="342"/>
      <c r="AD8" s="343"/>
      <c r="AE8" s="342"/>
      <c r="AF8" s="343"/>
      <c r="AG8" s="344">
        <v>1.95</v>
      </c>
      <c r="AH8" s="345"/>
      <c r="AI8" s="98"/>
      <c r="AJ8" s="98"/>
      <c r="AK8" s="137"/>
      <c r="AL8" s="188" t="str">
        <f t="shared" si="2"/>
        <v>Senior</v>
      </c>
      <c r="AM8" s="69" t="str">
        <f t="shared" si="3"/>
        <v>2.01</v>
      </c>
      <c r="AN8" s="101">
        <v>0</v>
      </c>
      <c r="AO8" s="179"/>
      <c r="AP8" s="179"/>
      <c r="AQ8" s="179"/>
      <c r="AR8" s="179"/>
      <c r="AS8" s="179"/>
      <c r="AT8" s="179" t="str">
        <f t="shared" si="4"/>
        <v/>
      </c>
      <c r="AU8" s="179" t="str">
        <f t="shared" si="5"/>
        <v/>
      </c>
      <c r="AV8" s="179" t="str">
        <f>IF(OR(AM8=0,AM8=""),"",IF(OR(AM8=AM9,AM8=AM10,AM8=AM11,AM8=AM12,AM8=AM13,AM8=AM14,AM8=AM15,AM8=AM16,AM8=AM17,AM8=AM18,AM8=AM19,AM8=AM20,AM8=AM21,AM8=AM6,AM8=AM7),"=",""))</f>
        <v/>
      </c>
      <c r="AW8" s="179" t="e">
        <f>IF(OR(AK8=0,AG8=0,#REF!="B"),"",AK8)</f>
        <v>#REF!</v>
      </c>
      <c r="AX8" s="179" t="e">
        <f>IF(OR(AK8=0,AG8=0,#REF!="A"),"",AK8)</f>
        <v>#REF!</v>
      </c>
      <c r="AZ8" s="102" t="e">
        <f t="shared" si="6"/>
        <v>#REF!</v>
      </c>
      <c r="BA8" s="102" t="e">
        <f t="shared" si="6"/>
        <v>#REF!</v>
      </c>
      <c r="BB8" s="93"/>
      <c r="BC8" s="102" t="str">
        <f t="shared" si="7"/>
        <v/>
      </c>
      <c r="BD8" s="102" t="str">
        <f t="shared" si="7"/>
        <v/>
      </c>
      <c r="BE8" s="102" t="str">
        <f t="shared" si="7"/>
        <v/>
      </c>
      <c r="BF8" s="102" t="str">
        <f t="shared" si="7"/>
        <v/>
      </c>
      <c r="BG8" s="102" t="str">
        <f t="shared" si="7"/>
        <v/>
      </c>
      <c r="BH8" s="102" t="str">
        <f t="shared" si="7"/>
        <v/>
      </c>
      <c r="BI8" s="102" t="str">
        <f t="shared" si="7"/>
        <v/>
      </c>
      <c r="BJ8" s="102" t="str">
        <f t="shared" si="7"/>
        <v/>
      </c>
      <c r="BK8" s="102" t="str">
        <f t="shared" si="8"/>
        <v/>
      </c>
      <c r="BL8" s="102" t="str">
        <f t="shared" si="8"/>
        <v/>
      </c>
      <c r="BM8" s="102" t="str">
        <f t="shared" si="8"/>
        <v/>
      </c>
      <c r="BN8" s="102" t="str">
        <f t="shared" si="8"/>
        <v/>
      </c>
      <c r="BO8" s="102" t="str">
        <f t="shared" si="8"/>
        <v/>
      </c>
      <c r="BP8" s="102" t="str">
        <f t="shared" si="8"/>
        <v/>
      </c>
      <c r="BQ8" s="102" t="str">
        <f t="shared" si="8"/>
        <v/>
      </c>
      <c r="BR8" s="102" t="str">
        <f t="shared" si="8"/>
        <v/>
      </c>
    </row>
    <row r="9" spans="1:93" ht="15.95" customHeight="1" x14ac:dyDescent="0.3">
      <c r="B9" s="209"/>
      <c r="C9" s="86"/>
      <c r="D9" s="86"/>
      <c r="E9" s="88">
        <v>14</v>
      </c>
      <c r="F9" s="172">
        <v>209</v>
      </c>
      <c r="G9" s="54" t="str">
        <f t="shared" si="0"/>
        <v>Divine DURUAKU</v>
      </c>
      <c r="H9" s="192" t="str">
        <f t="shared" si="1"/>
        <v>Notts AC</v>
      </c>
      <c r="I9" s="346"/>
      <c r="J9" s="347"/>
      <c r="K9" s="342"/>
      <c r="L9" s="343"/>
      <c r="M9" s="342" t="s">
        <v>1033</v>
      </c>
      <c r="N9" s="343"/>
      <c r="O9" s="342" t="s">
        <v>1035</v>
      </c>
      <c r="P9" s="343"/>
      <c r="Q9" s="342" t="s">
        <v>1035</v>
      </c>
      <c r="R9" s="343"/>
      <c r="S9" s="342" t="s">
        <v>1033</v>
      </c>
      <c r="T9" s="343"/>
      <c r="U9" s="342" t="s">
        <v>1036</v>
      </c>
      <c r="V9" s="343"/>
      <c r="W9" s="342"/>
      <c r="X9" s="343"/>
      <c r="Y9" s="342"/>
      <c r="Z9" s="343"/>
      <c r="AA9" s="342"/>
      <c r="AB9" s="343"/>
      <c r="AC9" s="342"/>
      <c r="AD9" s="343"/>
      <c r="AE9" s="342"/>
      <c r="AF9" s="343"/>
      <c r="AG9" s="344">
        <v>1.92</v>
      </c>
      <c r="AH9" s="345"/>
      <c r="AI9" s="98">
        <v>1</v>
      </c>
      <c r="AJ9" s="98">
        <v>4</v>
      </c>
      <c r="AK9" s="137"/>
      <c r="AL9" s="210" t="str">
        <f t="shared" si="2"/>
        <v>U20</v>
      </c>
      <c r="AM9" s="69" t="str">
        <f t="shared" si="3"/>
        <v>1.95</v>
      </c>
      <c r="AN9" s="101">
        <v>0</v>
      </c>
      <c r="AO9" s="209"/>
      <c r="AP9" s="209" t="e">
        <f t="shared" ref="AP9" si="13">IF(AQ9="","",REPT(AR9,AQ9-1))</f>
        <v>#REF!</v>
      </c>
      <c r="AQ9" s="209" t="e">
        <f t="shared" ref="AQ9" si="14">IF(AR9="","",HLOOKUP(AL9,$BC$5:$BJ$22,18,FALSE))</f>
        <v>#REF!</v>
      </c>
      <c r="AR9" s="209" t="e">
        <f>IF(OR(AL9=0,AL9=""),"",IF(OR(AL9=AL10,AL9=AL11,AL9=#REF!,AL9=#REF!,AL9=#REF!,AL9=#REF!,AL9=#REF!,AL9=AL1,AL9=AL2,AL9=AL3,AL9=AL4,AL9=AL5,AL9=AL6,AL9=AL7,AL9=AL8),"=",""))</f>
        <v>#REF!</v>
      </c>
      <c r="AS9" s="209"/>
      <c r="AT9" s="209" t="e">
        <f t="shared" ref="AT9" si="15">IF(AU9="","",REPT(AV9,AU9-1))</f>
        <v>#REF!</v>
      </c>
      <c r="AU9" s="209" t="e">
        <f t="shared" ref="AU9" si="16">IF(AV9="","",HLOOKUP(AM9,$BK$5:$BR$22,18,FALSE))</f>
        <v>#REF!</v>
      </c>
      <c r="AV9" s="209" t="e">
        <f>IF(OR(AM9=0,AM9=""),"",IF(OR(AM9=AM10,AM9=AM11,AM9=#REF!,AM9=#REF!,AM9=#REF!,AM9=#REF!,AM9=#REF!,AM9=AM1,AM9=AM2,AM9=AM3,AM9=AM4,AM9=AM5,AM9=AM6,AM9=AM7,AM9=AM8),"=",""))</f>
        <v>#REF!</v>
      </c>
      <c r="AW9" s="209" t="e">
        <f>IF(OR(AK9=0,AG9=0,#REF!="B"),"",AK9)</f>
        <v>#REF!</v>
      </c>
      <c r="AX9" s="209" t="e">
        <f>IF(OR(AK9=0,AG9=0,#REF!="A"),"",AK9)</f>
        <v>#REF!</v>
      </c>
      <c r="AZ9" s="102" t="e">
        <f t="shared" ref="AZ9" si="17">IF(AW9="","",AW9+($AN9/10))</f>
        <v>#REF!</v>
      </c>
      <c r="BA9" s="102" t="e">
        <f t="shared" ref="BA9" si="18">IF(AX9="","",AX9+($AN9/10))</f>
        <v>#REF!</v>
      </c>
      <c r="BB9" s="93"/>
      <c r="BC9" s="102" t="str">
        <f t="shared" si="7"/>
        <v/>
      </c>
      <c r="BD9" s="102" t="str">
        <f t="shared" si="7"/>
        <v/>
      </c>
      <c r="BE9" s="102" t="str">
        <f t="shared" si="7"/>
        <v/>
      </c>
      <c r="BF9" s="102" t="str">
        <f t="shared" si="7"/>
        <v/>
      </c>
      <c r="BG9" s="102" t="str">
        <f t="shared" si="7"/>
        <v/>
      </c>
      <c r="BH9" s="102" t="str">
        <f t="shared" si="7"/>
        <v/>
      </c>
      <c r="BI9" s="102" t="str">
        <f t="shared" si="7"/>
        <v/>
      </c>
      <c r="BJ9" s="102" t="str">
        <f t="shared" si="7"/>
        <v/>
      </c>
      <c r="BK9" s="102" t="str">
        <f t="shared" si="8"/>
        <v/>
      </c>
      <c r="BL9" s="102" t="str">
        <f t="shared" si="8"/>
        <v/>
      </c>
      <c r="BM9" s="102" t="str">
        <f t="shared" si="8"/>
        <v/>
      </c>
      <c r="BN9" s="102" t="str">
        <f t="shared" si="8"/>
        <v/>
      </c>
      <c r="BO9" s="102" t="str">
        <f t="shared" si="8"/>
        <v/>
      </c>
      <c r="BP9" s="102" t="str">
        <f t="shared" si="8"/>
        <v/>
      </c>
      <c r="BQ9" s="102" t="str">
        <f t="shared" si="8"/>
        <v/>
      </c>
      <c r="BR9" s="102" t="str">
        <f t="shared" si="8"/>
        <v/>
      </c>
    </row>
    <row r="10" spans="1:93" ht="15.95" customHeight="1" x14ac:dyDescent="0.3">
      <c r="B10" s="179"/>
      <c r="C10" s="86"/>
      <c r="D10" s="86"/>
      <c r="E10" s="88">
        <v>5</v>
      </c>
      <c r="F10" s="172">
        <v>211</v>
      </c>
      <c r="G10" s="54" t="str">
        <f t="shared" si="0"/>
        <v xml:space="preserve">Robert LEWIS    </v>
      </c>
      <c r="H10" s="192" t="str">
        <f t="shared" si="1"/>
        <v>M Milton Keynes</v>
      </c>
      <c r="I10" s="346"/>
      <c r="J10" s="347"/>
      <c r="K10" s="342" t="s">
        <v>1033</v>
      </c>
      <c r="L10" s="343"/>
      <c r="M10" s="342" t="s">
        <v>1061</v>
      </c>
      <c r="N10" s="343"/>
      <c r="O10" s="342"/>
      <c r="P10" s="343"/>
      <c r="Q10" s="342"/>
      <c r="R10" s="343"/>
      <c r="S10" s="342"/>
      <c r="T10" s="343"/>
      <c r="U10" s="342"/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1.79</v>
      </c>
      <c r="AH10" s="345"/>
      <c r="AI10" s="98"/>
      <c r="AJ10" s="98"/>
      <c r="AK10" s="137"/>
      <c r="AL10" s="188" t="str">
        <f t="shared" si="2"/>
        <v>Senior</v>
      </c>
      <c r="AM10" s="69" t="str">
        <f t="shared" si="3"/>
        <v>1.96</v>
      </c>
      <c r="AN10" s="101">
        <v>0</v>
      </c>
      <c r="AO10" s="179"/>
      <c r="AP10" s="179"/>
      <c r="AQ10" s="179"/>
      <c r="AR10" s="179"/>
      <c r="AS10" s="179"/>
      <c r="AT10" s="179" t="str">
        <f t="shared" si="4"/>
        <v/>
      </c>
      <c r="AU10" s="179" t="str">
        <f t="shared" si="5"/>
        <v/>
      </c>
      <c r="AV10" s="179" t="str">
        <f>IF(OR(AM10=0,AM10=""),"",IF(OR(AM10=AM11,AM10=AM12,AM10=AM13,AM10=AM14,AM10=AM15,AM10=AM16,AM10=AM17,AM10=AM18,AM10=AM19,AM10=AM20,AM10=AM21,AM10=AM6,AM10=AM7,AM10=AM8,AM10=AM9),"=",""))</f>
        <v/>
      </c>
      <c r="AW10" s="179" t="e">
        <f>IF(OR(AK10=0,AG10=0,#REF!="B"),"",AK10)</f>
        <v>#REF!</v>
      </c>
      <c r="AX10" s="179" t="e">
        <f>IF(OR(AK10=0,AG10=0,#REF!="A"),"",AK10)</f>
        <v>#REF!</v>
      </c>
      <c r="AZ10" s="102" t="e">
        <f t="shared" si="6"/>
        <v>#REF!</v>
      </c>
      <c r="BA10" s="102" t="e">
        <f t="shared" si="6"/>
        <v>#REF!</v>
      </c>
      <c r="BB10" s="93"/>
      <c r="BC10" s="102" t="str">
        <f t="shared" si="7"/>
        <v/>
      </c>
      <c r="BD10" s="102" t="str">
        <f t="shared" si="7"/>
        <v/>
      </c>
      <c r="BE10" s="102" t="str">
        <f t="shared" si="7"/>
        <v/>
      </c>
      <c r="BF10" s="102" t="str">
        <f t="shared" si="7"/>
        <v/>
      </c>
      <c r="BG10" s="102" t="str">
        <f t="shared" si="7"/>
        <v/>
      </c>
      <c r="BH10" s="102" t="str">
        <f t="shared" si="7"/>
        <v/>
      </c>
      <c r="BI10" s="102" t="str">
        <f t="shared" si="7"/>
        <v/>
      </c>
      <c r="BJ10" s="102" t="str">
        <f t="shared" si="7"/>
        <v/>
      </c>
      <c r="BK10" s="102" t="str">
        <f t="shared" si="8"/>
        <v/>
      </c>
      <c r="BL10" s="102" t="str">
        <f t="shared" si="8"/>
        <v/>
      </c>
      <c r="BM10" s="102" t="str">
        <f t="shared" si="8"/>
        <v/>
      </c>
      <c r="BN10" s="102" t="str">
        <f t="shared" si="8"/>
        <v/>
      </c>
      <c r="BO10" s="102" t="str">
        <f t="shared" si="8"/>
        <v/>
      </c>
      <c r="BP10" s="102" t="str">
        <f t="shared" si="8"/>
        <v/>
      </c>
      <c r="BQ10" s="102" t="str">
        <f t="shared" si="8"/>
        <v/>
      </c>
      <c r="BR10" s="102" t="str">
        <f t="shared" si="8"/>
        <v/>
      </c>
    </row>
    <row r="11" spans="1:93" ht="15.95" customHeight="1" x14ac:dyDescent="0.3">
      <c r="B11" s="179"/>
      <c r="C11" s="86"/>
      <c r="D11" s="86"/>
      <c r="E11" s="88">
        <v>6</v>
      </c>
      <c r="F11" s="172">
        <v>212</v>
      </c>
      <c r="G11" s="54" t="str">
        <f t="shared" si="0"/>
        <v>Peter MARLOW</v>
      </c>
      <c r="H11" s="192" t="str">
        <f t="shared" si="1"/>
        <v>Bracknell</v>
      </c>
      <c r="I11" s="346"/>
      <c r="J11" s="347"/>
      <c r="K11" s="342"/>
      <c r="L11" s="343"/>
      <c r="M11" s="342" t="s">
        <v>1034</v>
      </c>
      <c r="N11" s="343"/>
      <c r="O11" s="342" t="s">
        <v>1033</v>
      </c>
      <c r="P11" s="343"/>
      <c r="Q11" s="342" t="s">
        <v>1035</v>
      </c>
      <c r="R11" s="343"/>
      <c r="S11" s="342" t="s">
        <v>1036</v>
      </c>
      <c r="T11" s="343"/>
      <c r="U11" s="342"/>
      <c r="V11" s="343"/>
      <c r="W11" s="342"/>
      <c r="X11" s="343"/>
      <c r="Y11" s="342"/>
      <c r="Z11" s="343"/>
      <c r="AA11" s="342"/>
      <c r="AB11" s="343"/>
      <c r="AC11" s="342"/>
      <c r="AD11" s="343"/>
      <c r="AE11" s="342"/>
      <c r="AF11" s="343"/>
      <c r="AG11" s="344">
        <v>1.89</v>
      </c>
      <c r="AH11" s="345"/>
      <c r="AI11" s="98"/>
      <c r="AJ11" s="98"/>
      <c r="AK11" s="137"/>
      <c r="AL11" s="188" t="str">
        <f t="shared" si="2"/>
        <v>Senior</v>
      </c>
      <c r="AM11" s="69" t="str">
        <f t="shared" si="3"/>
        <v>1.90</v>
      </c>
      <c r="AN11" s="101">
        <v>0</v>
      </c>
      <c r="AO11" s="179"/>
      <c r="AP11" s="179"/>
      <c r="AQ11" s="179"/>
      <c r="AR11" s="179"/>
      <c r="AS11" s="179"/>
      <c r="AT11" s="179" t="str">
        <f t="shared" si="4"/>
        <v/>
      </c>
      <c r="AU11" s="179" t="str">
        <f t="shared" si="5"/>
        <v/>
      </c>
      <c r="AV11" s="179" t="str">
        <f>IF(OR(AM11=0,AM11=""),"",IF(OR(AM11=AM12,AM11=AM13,AM11=AM14,AM11=AM15,AM11=AM16,AM11=AM17,AM11=AM18,AM11=AM19,AM11=AM20,AM11=AM21,AM11=AM6,AM11=AM7,AM11=AM8,AM11=AM9,AM11=AM10),"=",""))</f>
        <v/>
      </c>
      <c r="AW11" s="179" t="e">
        <f>IF(OR(AK11=0,AG11=0,#REF!="B"),"",AK11)</f>
        <v>#REF!</v>
      </c>
      <c r="AX11" s="179" t="e">
        <f>IF(OR(AK11=0,AG11=0,#REF!="A"),"",AK11)</f>
        <v>#REF!</v>
      </c>
      <c r="AZ11" s="102" t="e">
        <f t="shared" si="6"/>
        <v>#REF!</v>
      </c>
      <c r="BA11" s="102" t="e">
        <f t="shared" si="6"/>
        <v>#REF!</v>
      </c>
      <c r="BB11" s="93"/>
      <c r="BC11" s="102" t="str">
        <f t="shared" si="7"/>
        <v/>
      </c>
      <c r="BD11" s="102" t="str">
        <f t="shared" si="7"/>
        <v/>
      </c>
      <c r="BE11" s="102" t="str">
        <f t="shared" si="7"/>
        <v/>
      </c>
      <c r="BF11" s="102" t="str">
        <f t="shared" si="7"/>
        <v/>
      </c>
      <c r="BG11" s="102" t="str">
        <f t="shared" si="7"/>
        <v/>
      </c>
      <c r="BH11" s="102" t="str">
        <f t="shared" si="7"/>
        <v/>
      </c>
      <c r="BI11" s="102" t="str">
        <f t="shared" si="7"/>
        <v/>
      </c>
      <c r="BJ11" s="102" t="str">
        <f t="shared" si="7"/>
        <v/>
      </c>
      <c r="BK11" s="102" t="str">
        <f t="shared" si="8"/>
        <v/>
      </c>
      <c r="BL11" s="102" t="str">
        <f t="shared" si="8"/>
        <v/>
      </c>
      <c r="BM11" s="102" t="str">
        <f t="shared" si="8"/>
        <v/>
      </c>
      <c r="BN11" s="102" t="str">
        <f t="shared" si="8"/>
        <v/>
      </c>
      <c r="BO11" s="102" t="str">
        <f t="shared" si="8"/>
        <v/>
      </c>
      <c r="BP11" s="102" t="str">
        <f t="shared" si="8"/>
        <v/>
      </c>
      <c r="BQ11" s="102" t="str">
        <f t="shared" si="8"/>
        <v/>
      </c>
      <c r="BR11" s="102" t="str">
        <f t="shared" si="8"/>
        <v/>
      </c>
    </row>
    <row r="12" spans="1:93" ht="15.95" customHeight="1" x14ac:dyDescent="0.3">
      <c r="B12" s="179"/>
      <c r="C12" s="86"/>
      <c r="D12" s="86"/>
      <c r="E12" s="88">
        <v>7</v>
      </c>
      <c r="F12" s="172">
        <v>203</v>
      </c>
      <c r="G12" s="54" t="str">
        <f t="shared" si="0"/>
        <v>Adam BERWICK</v>
      </c>
      <c r="H12" s="192" t="str">
        <f t="shared" si="1"/>
        <v>Amber Valley &amp; Erewash AC</v>
      </c>
      <c r="I12" s="346"/>
      <c r="J12" s="347"/>
      <c r="K12" s="342"/>
      <c r="L12" s="343"/>
      <c r="M12" s="342"/>
      <c r="N12" s="343"/>
      <c r="O12" s="342"/>
      <c r="P12" s="343"/>
      <c r="Q12" s="342"/>
      <c r="R12" s="343"/>
      <c r="S12" s="342"/>
      <c r="T12" s="343"/>
      <c r="U12" s="342" t="s">
        <v>1033</v>
      </c>
      <c r="V12" s="343"/>
      <c r="W12" s="342" t="s">
        <v>1054</v>
      </c>
      <c r="X12" s="343"/>
      <c r="Y12" s="342" t="s">
        <v>1054</v>
      </c>
      <c r="Z12" s="343"/>
      <c r="AA12" s="342" t="s">
        <v>1034</v>
      </c>
      <c r="AB12" s="343"/>
      <c r="AC12" s="342" t="s">
        <v>1036</v>
      </c>
      <c r="AD12" s="343"/>
      <c r="AE12" s="342"/>
      <c r="AF12" s="343"/>
      <c r="AG12" s="344">
        <v>2.0099999999999998</v>
      </c>
      <c r="AH12" s="345"/>
      <c r="AI12" s="98"/>
      <c r="AJ12" s="98"/>
      <c r="AK12" s="137"/>
      <c r="AL12" s="210" t="str">
        <f t="shared" si="2"/>
        <v>U20</v>
      </c>
      <c r="AM12" s="69" t="str">
        <f t="shared" si="3"/>
        <v>2.07</v>
      </c>
      <c r="AN12" s="101">
        <v>0</v>
      </c>
      <c r="AO12" s="179"/>
      <c r="AP12" s="179"/>
      <c r="AQ12" s="179"/>
      <c r="AR12" s="179"/>
      <c r="AS12" s="179"/>
      <c r="AT12" s="179" t="str">
        <f t="shared" si="4"/>
        <v/>
      </c>
      <c r="AU12" s="179" t="str">
        <f t="shared" si="5"/>
        <v/>
      </c>
      <c r="AV12" s="179" t="str">
        <f>IF(OR(AM12=0,AM12=""),"",IF(OR(AM12=AM13,AM12=AM14,AM12=AM15,AM12=AM16,AM12=AM17,AM12=AM18,AM12=AM19,AM12=AM20,AM12=AM21,AM12=AM6,AM12=AM7,AM12=AM8,AM12=AM9,AM12=AM10,AM12=AM11),"=",""))</f>
        <v/>
      </c>
      <c r="AW12" s="179" t="e">
        <f>IF(OR(AK12=0,AG12=0,#REF!="B"),"",AK12)</f>
        <v>#REF!</v>
      </c>
      <c r="AX12" s="179" t="e">
        <f>IF(OR(AK12=0,AG12=0,#REF!="A"),"",AK12)</f>
        <v>#REF!</v>
      </c>
      <c r="AZ12" s="102" t="e">
        <f t="shared" si="6"/>
        <v>#REF!</v>
      </c>
      <c r="BA12" s="102" t="e">
        <f t="shared" si="6"/>
        <v>#REF!</v>
      </c>
      <c r="BB12" s="93"/>
      <c r="BC12" s="102" t="str">
        <f t="shared" si="7"/>
        <v/>
      </c>
      <c r="BD12" s="102" t="str">
        <f t="shared" si="7"/>
        <v/>
      </c>
      <c r="BE12" s="102" t="str">
        <f t="shared" si="7"/>
        <v/>
      </c>
      <c r="BF12" s="102" t="str">
        <f t="shared" si="7"/>
        <v/>
      </c>
      <c r="BG12" s="102" t="str">
        <f t="shared" si="7"/>
        <v/>
      </c>
      <c r="BH12" s="102" t="str">
        <f t="shared" si="7"/>
        <v/>
      </c>
      <c r="BI12" s="102" t="str">
        <f t="shared" si="7"/>
        <v/>
      </c>
      <c r="BJ12" s="102" t="str">
        <f t="shared" si="7"/>
        <v/>
      </c>
      <c r="BK12" s="102" t="str">
        <f t="shared" si="8"/>
        <v/>
      </c>
      <c r="BL12" s="102" t="str">
        <f t="shared" si="8"/>
        <v/>
      </c>
      <c r="BM12" s="102" t="str">
        <f t="shared" si="8"/>
        <v/>
      </c>
      <c r="BN12" s="102" t="str">
        <f t="shared" si="8"/>
        <v/>
      </c>
      <c r="BO12" s="102" t="str">
        <f t="shared" si="8"/>
        <v/>
      </c>
      <c r="BP12" s="102" t="str">
        <f t="shared" si="8"/>
        <v/>
      </c>
      <c r="BQ12" s="102" t="str">
        <f t="shared" si="8"/>
        <v/>
      </c>
      <c r="BR12" s="102" t="str">
        <f t="shared" si="8"/>
        <v/>
      </c>
    </row>
    <row r="13" spans="1:93" ht="15.95" customHeight="1" x14ac:dyDescent="0.3">
      <c r="B13" s="179"/>
      <c r="C13" s="86"/>
      <c r="D13" s="86"/>
      <c r="E13" s="88">
        <v>2</v>
      </c>
      <c r="F13" s="172">
        <v>206</v>
      </c>
      <c r="G13" s="54" t="str">
        <f t="shared" si="0"/>
        <v>Joel KHAN</v>
      </c>
      <c r="H13" s="192" t="str">
        <f t="shared" si="1"/>
        <v>Worcester AC</v>
      </c>
      <c r="I13" s="346"/>
      <c r="J13" s="347"/>
      <c r="K13" s="342"/>
      <c r="L13" s="343"/>
      <c r="M13" s="342"/>
      <c r="N13" s="343"/>
      <c r="O13" s="342"/>
      <c r="P13" s="343"/>
      <c r="Q13" s="342"/>
      <c r="R13" s="343"/>
      <c r="S13" s="342"/>
      <c r="T13" s="343"/>
      <c r="U13" s="342" t="s">
        <v>1033</v>
      </c>
      <c r="V13" s="343"/>
      <c r="W13" s="342" t="s">
        <v>1054</v>
      </c>
      <c r="X13" s="343"/>
      <c r="Y13" s="342" t="s">
        <v>1054</v>
      </c>
      <c r="Z13" s="343"/>
      <c r="AA13" s="342" t="s">
        <v>1034</v>
      </c>
      <c r="AB13" s="343"/>
      <c r="AC13" s="342" t="s">
        <v>1034</v>
      </c>
      <c r="AD13" s="343"/>
      <c r="AE13" s="342" t="s">
        <v>1034</v>
      </c>
      <c r="AF13" s="343"/>
      <c r="AG13" s="344">
        <v>2.13</v>
      </c>
      <c r="AH13" s="345"/>
      <c r="AI13" s="98"/>
      <c r="AJ13" s="98"/>
      <c r="AK13" s="137"/>
      <c r="AL13" s="210" t="str">
        <f t="shared" si="2"/>
        <v>Senior</v>
      </c>
      <c r="AM13" s="69" t="str">
        <f t="shared" si="3"/>
        <v>2.20</v>
      </c>
      <c r="AN13" s="101">
        <v>0</v>
      </c>
      <c r="AO13" s="179"/>
      <c r="AP13" s="179"/>
      <c r="AQ13" s="179"/>
      <c r="AR13" s="179"/>
      <c r="AS13" s="179"/>
      <c r="AT13" s="179" t="str">
        <f t="shared" si="4"/>
        <v/>
      </c>
      <c r="AU13" s="179" t="str">
        <f t="shared" si="5"/>
        <v/>
      </c>
      <c r="AV13" s="179" t="str">
        <f>IF(OR(AM13=0,AM13=""),"",IF(OR(AM13=AM14,AM13=AM15,AM13=AM16,AM13=AM17,AM13=AM18,AM13=AM19,AM13=AM20,AM13=AM21,AM13=AM6,AM13=AM7,AM13=AM8,AM13=AM9,AM13=AM10,AM13=AM11,AM13=AM12),"=",""))</f>
        <v/>
      </c>
      <c r="AW13" s="179" t="e">
        <f>IF(OR(AK13=0,AG13=0,#REF!="B"),"",AK13)</f>
        <v>#REF!</v>
      </c>
      <c r="AX13" s="179" t="e">
        <f>IF(OR(AK13=0,AG13=0,#REF!="A"),"",AK13)</f>
        <v>#REF!</v>
      </c>
      <c r="AZ13" s="102" t="e">
        <f t="shared" si="6"/>
        <v>#REF!</v>
      </c>
      <c r="BA13" s="102" t="e">
        <f t="shared" si="6"/>
        <v>#REF!</v>
      </c>
      <c r="BB13" s="93"/>
      <c r="BC13" s="102" t="str">
        <f t="shared" si="7"/>
        <v/>
      </c>
      <c r="BD13" s="102" t="str">
        <f t="shared" si="7"/>
        <v/>
      </c>
      <c r="BE13" s="102" t="str">
        <f t="shared" si="7"/>
        <v/>
      </c>
      <c r="BF13" s="102" t="str">
        <f t="shared" si="7"/>
        <v/>
      </c>
      <c r="BG13" s="102" t="str">
        <f t="shared" si="7"/>
        <v/>
      </c>
      <c r="BH13" s="102" t="str">
        <f t="shared" si="7"/>
        <v/>
      </c>
      <c r="BI13" s="102" t="str">
        <f t="shared" si="7"/>
        <v/>
      </c>
      <c r="BJ13" s="102" t="str">
        <f t="shared" si="7"/>
        <v/>
      </c>
      <c r="BK13" s="102" t="str">
        <f t="shared" si="8"/>
        <v/>
      </c>
      <c r="BL13" s="102" t="str">
        <f t="shared" si="8"/>
        <v/>
      </c>
      <c r="BM13" s="102" t="str">
        <f t="shared" si="8"/>
        <v/>
      </c>
      <c r="BN13" s="102" t="str">
        <f t="shared" si="8"/>
        <v/>
      </c>
      <c r="BO13" s="102" t="str">
        <f t="shared" si="8"/>
        <v/>
      </c>
      <c r="BP13" s="102" t="str">
        <f t="shared" si="8"/>
        <v/>
      </c>
      <c r="BQ13" s="102" t="str">
        <f t="shared" si="8"/>
        <v/>
      </c>
      <c r="BR13" s="102" t="str">
        <f t="shared" si="8"/>
        <v/>
      </c>
    </row>
    <row r="14" spans="1:93" ht="15.95" customHeight="1" x14ac:dyDescent="0.3">
      <c r="B14" s="179"/>
      <c r="C14" s="86"/>
      <c r="D14" s="86"/>
      <c r="E14" s="88">
        <v>9</v>
      </c>
      <c r="F14" s="172">
        <v>204</v>
      </c>
      <c r="G14" s="54" t="str">
        <f t="shared" si="0"/>
        <v>Sam BRERETON</v>
      </c>
      <c r="H14" s="192" t="str">
        <f t="shared" si="1"/>
        <v>Newquay and Par AC</v>
      </c>
      <c r="I14" s="346"/>
      <c r="J14" s="347"/>
      <c r="K14" s="342"/>
      <c r="L14" s="343"/>
      <c r="M14" s="342"/>
      <c r="N14" s="343"/>
      <c r="O14" s="342" t="s">
        <v>1033</v>
      </c>
      <c r="P14" s="343"/>
      <c r="Q14" s="342" t="s">
        <v>1033</v>
      </c>
      <c r="R14" s="343"/>
      <c r="S14" s="342" t="s">
        <v>1033</v>
      </c>
      <c r="T14" s="343"/>
      <c r="U14" s="342" t="s">
        <v>1036</v>
      </c>
      <c r="V14" s="343"/>
      <c r="W14" s="342"/>
      <c r="X14" s="343"/>
      <c r="Y14" s="342"/>
      <c r="Z14" s="343"/>
      <c r="AA14" s="342"/>
      <c r="AB14" s="343"/>
      <c r="AC14" s="342">
        <v>0</v>
      </c>
      <c r="AD14" s="343"/>
      <c r="AE14" s="342"/>
      <c r="AF14" s="343"/>
      <c r="AG14" s="344">
        <v>1.92</v>
      </c>
      <c r="AH14" s="345"/>
      <c r="AI14" s="98">
        <v>1</v>
      </c>
      <c r="AJ14" s="98">
        <v>0</v>
      </c>
      <c r="AK14" s="137"/>
      <c r="AL14" s="188" t="str">
        <f t="shared" si="2"/>
        <v>U17</v>
      </c>
      <c r="AM14" s="144" t="str">
        <f t="shared" si="3"/>
        <v>2.12</v>
      </c>
      <c r="AN14" s="101">
        <v>0</v>
      </c>
      <c r="AO14" s="179"/>
      <c r="AP14" s="179"/>
      <c r="AQ14" s="179"/>
      <c r="AR14" s="179"/>
      <c r="AS14" s="179"/>
      <c r="AT14" s="179" t="str">
        <f t="shared" si="4"/>
        <v/>
      </c>
      <c r="AU14" s="179" t="str">
        <f t="shared" si="5"/>
        <v/>
      </c>
      <c r="AV14" s="179" t="str">
        <f>IF(OR(AM14=0,AM14=""),"",IF(OR(AM14=AM15,AM14=AM16,AM14=AM17,AM14=AM18,AM14=AM19,AM14=AM20,AM14=AM21,AM14=AM6,AM14=AM7,AM14=AM8,AM14=AM9,AM14=AM10,AM14=AM11,AM14=AM12,AM14=AM13),"=",""))</f>
        <v/>
      </c>
      <c r="AW14" s="179" t="e">
        <f>IF(OR(AK14=0,AG14=0,#REF!="B"),"",AK14)</f>
        <v>#REF!</v>
      </c>
      <c r="AX14" s="179" t="e">
        <f>IF(OR(AK14=0,AG14=0,#REF!="A"),"",AK14)</f>
        <v>#REF!</v>
      </c>
      <c r="AZ14" s="102" t="e">
        <f t="shared" si="6"/>
        <v>#REF!</v>
      </c>
      <c r="BA14" s="102" t="e">
        <f t="shared" si="6"/>
        <v>#REF!</v>
      </c>
      <c r="BB14" s="93"/>
      <c r="BC14" s="102" t="str">
        <f t="shared" si="7"/>
        <v/>
      </c>
      <c r="BD14" s="102" t="str">
        <f t="shared" si="7"/>
        <v/>
      </c>
      <c r="BE14" s="102" t="str">
        <f t="shared" si="7"/>
        <v/>
      </c>
      <c r="BF14" s="102" t="str">
        <f t="shared" si="7"/>
        <v/>
      </c>
      <c r="BG14" s="102" t="str">
        <f t="shared" si="7"/>
        <v/>
      </c>
      <c r="BH14" s="102" t="str">
        <f t="shared" si="7"/>
        <v/>
      </c>
      <c r="BI14" s="102" t="str">
        <f t="shared" si="7"/>
        <v/>
      </c>
      <c r="BJ14" s="102" t="str">
        <f t="shared" si="7"/>
        <v/>
      </c>
      <c r="BK14" s="102" t="str">
        <f t="shared" si="8"/>
        <v/>
      </c>
      <c r="BL14" s="102" t="str">
        <f t="shared" si="8"/>
        <v/>
      </c>
      <c r="BM14" s="102" t="str">
        <f t="shared" si="8"/>
        <v/>
      </c>
      <c r="BN14" s="102" t="str">
        <f t="shared" si="8"/>
        <v/>
      </c>
      <c r="BO14" s="102" t="str">
        <f t="shared" si="8"/>
        <v/>
      </c>
      <c r="BP14" s="102" t="str">
        <f t="shared" si="8"/>
        <v/>
      </c>
      <c r="BQ14" s="102" t="str">
        <f t="shared" si="8"/>
        <v/>
      </c>
      <c r="BR14" s="102" t="str">
        <f t="shared" si="8"/>
        <v/>
      </c>
    </row>
    <row r="15" spans="1:93" ht="15.95" customHeight="1" x14ac:dyDescent="0.3">
      <c r="B15" s="179"/>
      <c r="C15" s="86"/>
      <c r="D15" s="86"/>
      <c r="E15" s="88">
        <v>10</v>
      </c>
      <c r="F15" s="172">
        <v>208</v>
      </c>
      <c r="G15" s="54" t="str">
        <f t="shared" si="0"/>
        <v>Charlie KNOTT</v>
      </c>
      <c r="H15" s="192" t="str">
        <f t="shared" si="1"/>
        <v>Cambridge &amp; Coleridge</v>
      </c>
      <c r="I15" s="346"/>
      <c r="J15" s="347"/>
      <c r="K15" s="342"/>
      <c r="L15" s="343"/>
      <c r="M15" s="342"/>
      <c r="N15" s="343"/>
      <c r="O15" s="342" t="s">
        <v>1033</v>
      </c>
      <c r="P15" s="343"/>
      <c r="Q15" s="342" t="s">
        <v>1033</v>
      </c>
      <c r="R15" s="343"/>
      <c r="S15" s="342" t="s">
        <v>1034</v>
      </c>
      <c r="T15" s="343"/>
      <c r="U15" s="342" t="s">
        <v>1035</v>
      </c>
      <c r="V15" s="343"/>
      <c r="W15" s="342" t="s">
        <v>1033</v>
      </c>
      <c r="X15" s="343"/>
      <c r="Y15" s="342" t="s">
        <v>1034</v>
      </c>
      <c r="Z15" s="343"/>
      <c r="AA15" s="342" t="s">
        <v>1036</v>
      </c>
      <c r="AB15" s="343"/>
      <c r="AC15" s="342"/>
      <c r="AD15" s="343"/>
      <c r="AE15" s="342"/>
      <c r="AF15" s="343"/>
      <c r="AG15" s="344">
        <v>1.99</v>
      </c>
      <c r="AH15" s="345"/>
      <c r="AI15" s="98"/>
      <c r="AJ15" s="98"/>
      <c r="AK15" s="137"/>
      <c r="AL15" s="188" t="str">
        <f t="shared" si="2"/>
        <v>U17</v>
      </c>
      <c r="AM15" s="69" t="str">
        <f t="shared" si="3"/>
        <v>1.99</v>
      </c>
      <c r="AN15" s="101">
        <v>0</v>
      </c>
      <c r="AO15" s="179"/>
      <c r="AP15" s="179"/>
      <c r="AQ15" s="179"/>
      <c r="AR15" s="179"/>
      <c r="AS15" s="179"/>
      <c r="AT15" s="179" t="str">
        <f t="shared" si="4"/>
        <v/>
      </c>
      <c r="AU15" s="179" t="str">
        <f t="shared" si="5"/>
        <v/>
      </c>
      <c r="AV15" s="179" t="str">
        <f>IF(OR(AM15=0,AM15=""),"",IF(OR(AM15=AM16,AM15=AM17,AM15=AM18,AM15=AM19,AM15=AM20,AM15=AM21,AM15=AM6,AM15=AM7,AM15=AM8,AM15=AM9,AM15=AM10,AM15=AM11,AM15=AM12,AM15=AM13,AM15=AM14),"=",""))</f>
        <v/>
      </c>
      <c r="AW15" s="179" t="e">
        <f>IF(OR(AK15=0,AG15=0,#REF!="B"),"",AK15)</f>
        <v>#REF!</v>
      </c>
      <c r="AX15" s="179" t="e">
        <f>IF(OR(AK15=0,AG15=0,#REF!="A"),"",AK15)</f>
        <v>#REF!</v>
      </c>
      <c r="AZ15" s="102" t="e">
        <f t="shared" si="6"/>
        <v>#REF!</v>
      </c>
      <c r="BA15" s="102" t="e">
        <f t="shared" si="6"/>
        <v>#REF!</v>
      </c>
      <c r="BB15" s="93"/>
      <c r="BC15" s="102" t="str">
        <f t="shared" si="7"/>
        <v/>
      </c>
      <c r="BD15" s="102" t="str">
        <f t="shared" si="7"/>
        <v/>
      </c>
      <c r="BE15" s="102" t="str">
        <f t="shared" si="7"/>
        <v/>
      </c>
      <c r="BF15" s="102" t="str">
        <f t="shared" si="7"/>
        <v/>
      </c>
      <c r="BG15" s="102" t="str">
        <f t="shared" si="7"/>
        <v/>
      </c>
      <c r="BH15" s="102" t="str">
        <f t="shared" si="7"/>
        <v/>
      </c>
      <c r="BI15" s="102" t="str">
        <f t="shared" si="7"/>
        <v/>
      </c>
      <c r="BJ15" s="102" t="str">
        <f t="shared" si="7"/>
        <v/>
      </c>
      <c r="BK15" s="102" t="str">
        <f t="shared" si="8"/>
        <v/>
      </c>
      <c r="BL15" s="102" t="str">
        <f t="shared" si="8"/>
        <v/>
      </c>
      <c r="BM15" s="102" t="str">
        <f t="shared" si="8"/>
        <v/>
      </c>
      <c r="BN15" s="102" t="str">
        <f t="shared" si="8"/>
        <v/>
      </c>
      <c r="BO15" s="102" t="str">
        <f t="shared" si="8"/>
        <v/>
      </c>
      <c r="BP15" s="102" t="str">
        <f t="shared" si="8"/>
        <v/>
      </c>
      <c r="BQ15" s="102" t="str">
        <f t="shared" si="8"/>
        <v/>
      </c>
      <c r="BR15" s="102" t="str">
        <f t="shared" si="8"/>
        <v/>
      </c>
    </row>
    <row r="16" spans="1:93" ht="15.95" customHeight="1" x14ac:dyDescent="0.3">
      <c r="B16" s="179"/>
      <c r="C16" s="86"/>
      <c r="D16" s="86"/>
      <c r="E16" s="88">
        <v>11</v>
      </c>
      <c r="F16" s="172"/>
      <c r="G16" s="54" t="str">
        <f t="shared" si="0"/>
        <v/>
      </c>
      <c r="H16" s="192" t="str">
        <f t="shared" si="1"/>
        <v/>
      </c>
      <c r="I16" s="346"/>
      <c r="J16" s="347"/>
      <c r="K16" s="342"/>
      <c r="L16" s="343"/>
      <c r="M16" s="342"/>
      <c r="N16" s="343"/>
      <c r="O16" s="342"/>
      <c r="P16" s="343"/>
      <c r="Q16" s="342"/>
      <c r="R16" s="343"/>
      <c r="S16" s="342"/>
      <c r="T16" s="343"/>
      <c r="U16" s="342"/>
      <c r="V16" s="343"/>
      <c r="W16" s="342"/>
      <c r="X16" s="343"/>
      <c r="Y16" s="342"/>
      <c r="Z16" s="343"/>
      <c r="AA16" s="342"/>
      <c r="AB16" s="343"/>
      <c r="AC16" s="342"/>
      <c r="AD16" s="343"/>
      <c r="AE16" s="342"/>
      <c r="AF16" s="343"/>
      <c r="AG16" s="344">
        <v>0</v>
      </c>
      <c r="AH16" s="345"/>
      <c r="AI16" s="98"/>
      <c r="AJ16" s="98"/>
      <c r="AK16" s="137"/>
      <c r="AL16" s="188" t="str">
        <f t="shared" si="2"/>
        <v/>
      </c>
      <c r="AM16" s="69" t="str">
        <f t="shared" si="3"/>
        <v/>
      </c>
      <c r="AN16" s="101">
        <v>0</v>
      </c>
      <c r="AO16" s="179"/>
      <c r="AP16" s="179"/>
      <c r="AQ16" s="179"/>
      <c r="AR16" s="179"/>
      <c r="AS16" s="179"/>
      <c r="AT16" s="179" t="str">
        <f t="shared" si="4"/>
        <v/>
      </c>
      <c r="AU16" s="179" t="str">
        <f t="shared" si="5"/>
        <v/>
      </c>
      <c r="AV16" s="179" t="str">
        <f>IF(OR(AM16=0,AM16=""),"",IF(OR(AM16=AM17,AM16=AM18,AM16=AM19,AM16=AM20,AM16=AM21,AM16=AM6,AM16=AM7,AM16=AM8,AM16=AM9,AM16=AM10,AM16=AM11,AM16=AM12,AM16=AM13,AM16=AM14,AM16=AM15),"=",""))</f>
        <v/>
      </c>
      <c r="AW16" s="179" t="e">
        <f>IF(OR(AK16=0,AG16=0,#REF!="B"),"",AK16)</f>
        <v>#REF!</v>
      </c>
      <c r="AX16" s="179" t="e">
        <f>IF(OR(AK16=0,AG16=0,#REF!="A"),"",AK16)</f>
        <v>#REF!</v>
      </c>
      <c r="AZ16" s="102" t="e">
        <f t="shared" si="6"/>
        <v>#REF!</v>
      </c>
      <c r="BA16" s="102" t="e">
        <f t="shared" si="6"/>
        <v>#REF!</v>
      </c>
      <c r="BB16" s="93"/>
      <c r="BC16" s="102" t="str">
        <f t="shared" si="7"/>
        <v/>
      </c>
      <c r="BD16" s="102" t="str">
        <f t="shared" si="7"/>
        <v/>
      </c>
      <c r="BE16" s="102" t="str">
        <f t="shared" si="7"/>
        <v/>
      </c>
      <c r="BF16" s="102" t="str">
        <f t="shared" si="7"/>
        <v/>
      </c>
      <c r="BG16" s="102" t="str">
        <f t="shared" si="7"/>
        <v/>
      </c>
      <c r="BH16" s="102" t="str">
        <f t="shared" si="7"/>
        <v/>
      </c>
      <c r="BI16" s="102" t="str">
        <f t="shared" si="7"/>
        <v/>
      </c>
      <c r="BJ16" s="102" t="str">
        <f t="shared" si="7"/>
        <v/>
      </c>
      <c r="BK16" s="102" t="str">
        <f t="shared" si="8"/>
        <v/>
      </c>
      <c r="BL16" s="102" t="str">
        <f t="shared" si="8"/>
        <v/>
      </c>
      <c r="BM16" s="102" t="str">
        <f t="shared" si="8"/>
        <v/>
      </c>
      <c r="BN16" s="102" t="str">
        <f t="shared" si="8"/>
        <v/>
      </c>
      <c r="BO16" s="102" t="str">
        <f t="shared" si="8"/>
        <v/>
      </c>
      <c r="BP16" s="102" t="str">
        <f t="shared" si="8"/>
        <v/>
      </c>
      <c r="BQ16" s="102" t="str">
        <f t="shared" si="8"/>
        <v/>
      </c>
      <c r="BR16" s="102" t="str">
        <f t="shared" si="8"/>
        <v/>
      </c>
    </row>
    <row r="17" spans="2:70" ht="15.95" customHeight="1" x14ac:dyDescent="0.3">
      <c r="B17" s="179"/>
      <c r="C17" s="86"/>
      <c r="D17" s="86"/>
      <c r="E17" s="88">
        <v>12</v>
      </c>
      <c r="F17" s="172"/>
      <c r="G17" s="54" t="str">
        <f t="shared" si="0"/>
        <v/>
      </c>
      <c r="H17" s="192" t="str">
        <f t="shared" si="1"/>
        <v/>
      </c>
      <c r="I17" s="346"/>
      <c r="J17" s="347"/>
      <c r="K17" s="342">
        <v>2.13</v>
      </c>
      <c r="L17" s="343"/>
      <c r="M17" s="342"/>
      <c r="N17" s="343"/>
      <c r="O17" s="342"/>
      <c r="P17" s="343"/>
      <c r="Q17" s="342"/>
      <c r="R17" s="343"/>
      <c r="S17" s="342"/>
      <c r="T17" s="343"/>
      <c r="U17" s="342"/>
      <c r="V17" s="343"/>
      <c r="W17" s="342"/>
      <c r="X17" s="343"/>
      <c r="Y17" s="342"/>
      <c r="Z17" s="343"/>
      <c r="AA17" s="342"/>
      <c r="AB17" s="343"/>
      <c r="AC17" s="342"/>
      <c r="AD17" s="343"/>
      <c r="AE17" s="342"/>
      <c r="AF17" s="343"/>
      <c r="AG17" s="344">
        <v>0</v>
      </c>
      <c r="AH17" s="345"/>
      <c r="AI17" s="98"/>
      <c r="AJ17" s="98"/>
      <c r="AK17" s="137"/>
      <c r="AL17" s="188" t="str">
        <f t="shared" si="2"/>
        <v/>
      </c>
      <c r="AM17" s="69" t="str">
        <f t="shared" si="3"/>
        <v/>
      </c>
      <c r="AN17" s="101">
        <v>0</v>
      </c>
      <c r="AO17" s="179"/>
      <c r="AP17" s="179"/>
      <c r="AQ17" s="179"/>
      <c r="AR17" s="179"/>
      <c r="AS17" s="179"/>
      <c r="AT17" s="179" t="str">
        <f t="shared" si="4"/>
        <v/>
      </c>
      <c r="AU17" s="179" t="str">
        <f t="shared" si="5"/>
        <v/>
      </c>
      <c r="AV17" s="179" t="str">
        <f>IF(OR(AM17=0,AM17=""),"",IF(OR(AM17=AM18,AM17=AM19,AM17=AM20,AM17=AM21,AM17=AM6,AM17=AM7,AM17=AM8,AM17=AM9,AM17=AM10,AM17=AM11,AM17=AM12,AM17=AM13,AM17=AM14,AM17=AM15,AM17=AM16),"=",""))</f>
        <v/>
      </c>
      <c r="AW17" s="179" t="e">
        <f>IF(OR(AK17=0,AG17=0,#REF!="B"),"",AK17)</f>
        <v>#REF!</v>
      </c>
      <c r="AX17" s="179" t="e">
        <f>IF(OR(AK17=0,AG17=0,#REF!="A"),"",AK17)</f>
        <v>#REF!</v>
      </c>
      <c r="AZ17" s="102" t="e">
        <f t="shared" si="6"/>
        <v>#REF!</v>
      </c>
      <c r="BA17" s="102" t="e">
        <f t="shared" si="6"/>
        <v>#REF!</v>
      </c>
      <c r="BB17" s="93"/>
      <c r="BC17" s="102" t="str">
        <f t="shared" si="7"/>
        <v/>
      </c>
      <c r="BD17" s="102" t="str">
        <f t="shared" si="7"/>
        <v/>
      </c>
      <c r="BE17" s="102" t="str">
        <f t="shared" si="7"/>
        <v/>
      </c>
      <c r="BF17" s="102" t="str">
        <f t="shared" si="7"/>
        <v/>
      </c>
      <c r="BG17" s="102" t="str">
        <f t="shared" si="7"/>
        <v/>
      </c>
      <c r="BH17" s="102" t="str">
        <f t="shared" si="7"/>
        <v/>
      </c>
      <c r="BI17" s="102" t="str">
        <f t="shared" si="7"/>
        <v/>
      </c>
      <c r="BJ17" s="102" t="str">
        <f t="shared" si="7"/>
        <v/>
      </c>
      <c r="BK17" s="102" t="str">
        <f t="shared" si="8"/>
        <v/>
      </c>
      <c r="BL17" s="102" t="str">
        <f t="shared" si="8"/>
        <v/>
      </c>
      <c r="BM17" s="102" t="str">
        <f t="shared" si="8"/>
        <v/>
      </c>
      <c r="BN17" s="102" t="str">
        <f t="shared" si="8"/>
        <v/>
      </c>
      <c r="BO17" s="102" t="str">
        <f t="shared" si="8"/>
        <v/>
      </c>
      <c r="BP17" s="102" t="str">
        <f t="shared" si="8"/>
        <v/>
      </c>
      <c r="BQ17" s="102" t="str">
        <f t="shared" si="8"/>
        <v/>
      </c>
      <c r="BR17" s="102" t="str">
        <f t="shared" si="8"/>
        <v/>
      </c>
    </row>
    <row r="18" spans="2:70" ht="15.95" customHeight="1" x14ac:dyDescent="0.3">
      <c r="B18" s="179"/>
      <c r="C18" s="86"/>
      <c r="D18" s="86"/>
      <c r="E18" s="88">
        <v>13</v>
      </c>
      <c r="F18" s="172">
        <v>206</v>
      </c>
      <c r="G18" s="232" t="s">
        <v>1055</v>
      </c>
      <c r="H18" s="192" t="s">
        <v>537</v>
      </c>
      <c r="I18" s="346"/>
      <c r="J18" s="347"/>
      <c r="K18" s="342" t="s">
        <v>1034</v>
      </c>
      <c r="L18" s="343"/>
      <c r="M18" s="342" t="s">
        <v>1062</v>
      </c>
      <c r="N18" s="343"/>
      <c r="O18" s="342"/>
      <c r="P18" s="343"/>
      <c r="Q18" s="342"/>
      <c r="R18" s="343"/>
      <c r="S18" s="342"/>
      <c r="T18" s="343"/>
      <c r="U18" s="342"/>
      <c r="V18" s="343"/>
      <c r="W18" s="342"/>
      <c r="X18" s="343"/>
      <c r="Y18" s="342"/>
      <c r="Z18" s="343"/>
      <c r="AA18" s="342"/>
      <c r="AB18" s="343"/>
      <c r="AC18" s="342"/>
      <c r="AD18" s="343"/>
      <c r="AE18" s="342"/>
      <c r="AF18" s="343"/>
      <c r="AG18" s="344"/>
      <c r="AH18" s="345"/>
      <c r="AI18" s="98"/>
      <c r="AJ18" s="98"/>
      <c r="AK18" s="137"/>
      <c r="AL18" s="188"/>
      <c r="AM18" s="69"/>
      <c r="AN18" s="101"/>
      <c r="AO18" s="179"/>
      <c r="AP18" s="179"/>
      <c r="AQ18" s="179"/>
      <c r="AR18" s="179"/>
      <c r="AS18" s="179"/>
      <c r="AT18" s="179"/>
      <c r="AU18" s="179"/>
      <c r="AV18" s="179"/>
      <c r="AW18" s="179" t="e">
        <f>IF(OR(AK18=0,AG18=0,#REF!="B"),"",AK18)</f>
        <v>#REF!</v>
      </c>
      <c r="AX18" s="179" t="e">
        <f>IF(OR(AK18=0,AG18=0,#REF!="A"),"",AK18)</f>
        <v>#REF!</v>
      </c>
      <c r="AZ18" s="102"/>
      <c r="BA18" s="102"/>
      <c r="BB18" s="93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</row>
    <row r="19" spans="2:70" ht="15.95" customHeight="1" x14ac:dyDescent="0.3">
      <c r="B19" s="179"/>
      <c r="C19" s="86"/>
      <c r="D19" s="86"/>
      <c r="E19" s="88">
        <v>14</v>
      </c>
      <c r="F19" s="172"/>
      <c r="G19" s="54"/>
      <c r="H19" s="192"/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/>
      <c r="AH19" s="345"/>
      <c r="AI19" s="98"/>
      <c r="AJ19" s="98"/>
      <c r="AK19" s="137"/>
      <c r="AL19" s="188"/>
      <c r="AM19" s="69"/>
      <c r="AN19" s="101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Z19" s="102"/>
      <c r="BA19" s="102"/>
      <c r="BB19" s="93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</row>
    <row r="20" spans="2:70" ht="15.95" customHeight="1" x14ac:dyDescent="0.3">
      <c r="B20" s="179"/>
      <c r="C20" s="86"/>
      <c r="D20" s="86"/>
      <c r="E20" s="88">
        <v>15</v>
      </c>
      <c r="F20" s="172"/>
      <c r="G20" s="54" t="str">
        <f t="shared" si="0"/>
        <v/>
      </c>
      <c r="H20" s="192" t="str">
        <f t="shared" si="1"/>
        <v/>
      </c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>
        <v>0</v>
      </c>
      <c r="AH20" s="345"/>
      <c r="AI20" s="98"/>
      <c r="AJ20" s="98"/>
      <c r="AK20" s="137"/>
      <c r="AL20" s="188" t="str">
        <f t="shared" si="2"/>
        <v/>
      </c>
      <c r="AM20" s="69" t="str">
        <f t="shared" si="3"/>
        <v/>
      </c>
      <c r="AN20" s="101">
        <v>0</v>
      </c>
      <c r="AO20" s="179"/>
      <c r="AP20" s="179" t="str">
        <f t="shared" ref="AP20:AP21" si="19">IF(AQ20="","",REPT(AR20,AQ20-1))</f>
        <v/>
      </c>
      <c r="AQ20" s="179" t="str">
        <f t="shared" ref="AQ20:AQ21" si="20">IF(AR20="","",HLOOKUP(AL20,$BC$5:$BJ$22,18,FALSE))</f>
        <v/>
      </c>
      <c r="AR20" s="179" t="str">
        <f>IF(OR(AL20=0,AL20=""),"",IF(OR(AL20=AL21,AL20=AL6,AL20=AL7,AL20=AL8,AL20=AL9,AL20=AL10,AL20=AL11,AL20=AL12,AL20=AL13,AL20=AL14,AL20=AL15,AL20=AL16,AL20=AL17,AL20=AL18,AL20=AL19),"=",""))</f>
        <v/>
      </c>
      <c r="AS20" s="179"/>
      <c r="AT20" s="179" t="str">
        <f t="shared" si="4"/>
        <v/>
      </c>
      <c r="AU20" s="179" t="str">
        <f t="shared" si="5"/>
        <v/>
      </c>
      <c r="AV20" s="179" t="str">
        <f>IF(OR(AM20=0,AM20=""),"",IF(OR(AM20=AM21,AM20=AM6,AM20=AM7,AM20=AM8,AM20=AM9,AM20=AM10,AM20=AM11,AM20=AM12,AM20=AM13,AM20=AM14,AM20=AM15,AM20=AM16,AM20=AM17,AM20=AM18,AM20=AM19),"=",""))</f>
        <v/>
      </c>
      <c r="AW20" s="179" t="e">
        <f>IF(OR(AK20=0,AG20=0,#REF!="B"),"",AK20)</f>
        <v>#REF!</v>
      </c>
      <c r="AX20" s="179" t="e">
        <f>IF(OR(AK20=0,AG20=0,#REF!="A"),"",AK20)</f>
        <v>#REF!</v>
      </c>
      <c r="AZ20" s="102" t="e">
        <f t="shared" si="6"/>
        <v>#REF!</v>
      </c>
      <c r="BA20" s="102" t="e">
        <f t="shared" si="6"/>
        <v>#REF!</v>
      </c>
      <c r="BB20" s="93"/>
      <c r="BC20" s="102" t="str">
        <f t="shared" si="7"/>
        <v/>
      </c>
      <c r="BD20" s="102" t="str">
        <f t="shared" si="7"/>
        <v/>
      </c>
      <c r="BE20" s="102" t="str">
        <f t="shared" si="7"/>
        <v/>
      </c>
      <c r="BF20" s="102" t="str">
        <f t="shared" si="7"/>
        <v/>
      </c>
      <c r="BG20" s="102" t="str">
        <f t="shared" si="7"/>
        <v/>
      </c>
      <c r="BH20" s="102" t="str">
        <f t="shared" si="7"/>
        <v/>
      </c>
      <c r="BI20" s="102" t="str">
        <f t="shared" si="7"/>
        <v/>
      </c>
      <c r="BJ20" s="102" t="str">
        <f t="shared" si="7"/>
        <v/>
      </c>
      <c r="BK20" s="102" t="str">
        <f t="shared" si="8"/>
        <v/>
      </c>
      <c r="BL20" s="102" t="str">
        <f t="shared" si="8"/>
        <v/>
      </c>
      <c r="BM20" s="102" t="str">
        <f t="shared" si="8"/>
        <v/>
      </c>
      <c r="BN20" s="102" t="str">
        <f t="shared" si="8"/>
        <v/>
      </c>
      <c r="BO20" s="102" t="str">
        <f t="shared" si="8"/>
        <v/>
      </c>
      <c r="BP20" s="102" t="str">
        <f t="shared" si="8"/>
        <v/>
      </c>
      <c r="BQ20" s="102" t="str">
        <f t="shared" si="8"/>
        <v/>
      </c>
      <c r="BR20" s="102" t="str">
        <f t="shared" si="8"/>
        <v/>
      </c>
    </row>
    <row r="21" spans="2:70" ht="15.95" customHeight="1" x14ac:dyDescent="0.3">
      <c r="B21" s="179"/>
      <c r="C21" s="86"/>
      <c r="D21" s="86"/>
      <c r="E21" s="88">
        <v>16</v>
      </c>
      <c r="F21" s="172"/>
      <c r="G21" s="54" t="str">
        <f t="shared" si="0"/>
        <v/>
      </c>
      <c r="H21" s="192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188" t="str">
        <f t="shared" si="2"/>
        <v/>
      </c>
      <c r="AM21" s="69" t="str">
        <f t="shared" si="3"/>
        <v/>
      </c>
      <c r="AN21" s="101">
        <v>0</v>
      </c>
      <c r="AO21" s="179"/>
      <c r="AP21" s="179" t="str">
        <f t="shared" si="19"/>
        <v/>
      </c>
      <c r="AQ21" s="179" t="str">
        <f t="shared" si="20"/>
        <v/>
      </c>
      <c r="AR21" s="179" t="str">
        <f>IF(OR(AL21=0,AL21=""),"",IF(OR(AL21=AL6,AL21=AL7,AL21=AL8,AL21=AL9,AL21=AL10,AL21=AL11,AL21=AL12,AL21=AL13,AL21=AL14,AL21=AL15,AL21=AL16,AL21=AL17,AL21=AL18,AL21=AL19,AL21=AL20),"=",""))</f>
        <v/>
      </c>
      <c r="AS21" s="179"/>
      <c r="AT21" s="179" t="str">
        <f t="shared" si="4"/>
        <v/>
      </c>
      <c r="AU21" s="179" t="str">
        <f t="shared" si="5"/>
        <v/>
      </c>
      <c r="AV21" s="179" t="str">
        <f>IF(OR(AM21=0,AM21=""),"",IF(OR(AM21=AM6,AM21=AM7,AM21=AM8,AM21=AM9,AM21=AM10,AM21=AM11,AM21=AM12,AM21=AM13,AM21=AM14,AM21=AM15,AM21=AM16,AM21=AM17,AM21=AM18,AM21=AM19,AM21=AM20),"=",""))</f>
        <v/>
      </c>
      <c r="AW21" s="179" t="e">
        <f>IF(OR(AK21=0,AG21=0,#REF!="B"),"",AK21)</f>
        <v>#REF!</v>
      </c>
      <c r="AX21" s="179" t="e">
        <f>IF(OR(AK21=0,AG21=0,#REF!="A"),"",AK21)</f>
        <v>#REF!</v>
      </c>
      <c r="AZ21" s="102" t="e">
        <f t="shared" si="6"/>
        <v>#REF!</v>
      </c>
      <c r="BA21" s="102" t="e">
        <f t="shared" si="6"/>
        <v>#REF!</v>
      </c>
      <c r="BB21" s="93"/>
      <c r="BC21" s="102" t="str">
        <f t="shared" si="7"/>
        <v/>
      </c>
      <c r="BD21" s="102" t="str">
        <f t="shared" si="7"/>
        <v/>
      </c>
      <c r="BE21" s="102" t="str">
        <f t="shared" si="7"/>
        <v/>
      </c>
      <c r="BF21" s="102" t="str">
        <f t="shared" si="7"/>
        <v/>
      </c>
      <c r="BG21" s="102" t="str">
        <f t="shared" si="7"/>
        <v/>
      </c>
      <c r="BH21" s="102" t="str">
        <f t="shared" si="7"/>
        <v/>
      </c>
      <c r="BI21" s="102" t="str">
        <f t="shared" si="7"/>
        <v/>
      </c>
      <c r="BJ21" s="102" t="str">
        <f t="shared" si="7"/>
        <v/>
      </c>
      <c r="BK21" s="102" t="str">
        <f t="shared" si="8"/>
        <v/>
      </c>
      <c r="BL21" s="102" t="str">
        <f t="shared" si="8"/>
        <v/>
      </c>
      <c r="BM21" s="102" t="str">
        <f t="shared" si="8"/>
        <v/>
      </c>
      <c r="BN21" s="102" t="str">
        <f t="shared" si="8"/>
        <v/>
      </c>
      <c r="BO21" s="102" t="str">
        <f t="shared" si="8"/>
        <v/>
      </c>
      <c r="BP21" s="102" t="str">
        <f t="shared" si="8"/>
        <v/>
      </c>
      <c r="BQ21" s="102" t="str">
        <f t="shared" si="8"/>
        <v/>
      </c>
      <c r="BR21" s="102" t="str">
        <f t="shared" si="8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21">COUNTIF(BC6:BC21,BC5)</f>
        <v>0</v>
      </c>
      <c r="BD22" s="93">
        <f t="shared" si="21"/>
        <v>0</v>
      </c>
      <c r="BE22" s="93">
        <f t="shared" si="21"/>
        <v>0</v>
      </c>
      <c r="BF22" s="93">
        <f t="shared" si="21"/>
        <v>0</v>
      </c>
      <c r="BG22" s="93">
        <f t="shared" si="21"/>
        <v>0</v>
      </c>
      <c r="BH22" s="93">
        <f t="shared" si="21"/>
        <v>0</v>
      </c>
      <c r="BI22" s="93">
        <f t="shared" si="21"/>
        <v>0</v>
      </c>
      <c r="BJ22" s="93">
        <f t="shared" si="21"/>
        <v>0</v>
      </c>
      <c r="BK22" s="93">
        <f t="shared" si="21"/>
        <v>0</v>
      </c>
      <c r="BL22" s="93">
        <f t="shared" si="21"/>
        <v>0</v>
      </c>
      <c r="BM22" s="93">
        <f t="shared" si="21"/>
        <v>0</v>
      </c>
      <c r="BN22" s="93">
        <f t="shared" si="21"/>
        <v>0</v>
      </c>
      <c r="BO22" s="93">
        <f t="shared" si="21"/>
        <v>0</v>
      </c>
      <c r="BP22" s="93">
        <f t="shared" si="21"/>
        <v>0</v>
      </c>
      <c r="BQ22" s="93">
        <f t="shared" si="21"/>
        <v>0</v>
      </c>
      <c r="BR22" s="93">
        <f t="shared" si="21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>
        <v>1</v>
      </c>
      <c r="F25" s="112">
        <v>206</v>
      </c>
      <c r="G25" s="113" t="s">
        <v>1064</v>
      </c>
      <c r="H25" s="113" t="str">
        <f>IFERROR(VLOOKUP(F25,$F$68:$H$99,3,FALSE),"")</f>
        <v>Worcester AC</v>
      </c>
      <c r="I25" s="348">
        <f>IFERROR(VLOOKUP(F25,$F$68:$J$99,4,FALSE),"")</f>
        <v>2.13</v>
      </c>
      <c r="J25" s="349"/>
      <c r="K25" s="350">
        <v>9</v>
      </c>
      <c r="L25" s="351" t="str">
        <f t="shared" ref="L25:L26" si="22">IF(ISERROR(VLOOKUP(K25,$C$6:$AP$21,31,FALSE))=TRUE,"",CONCATENATE(VLOOKUP(K25,$C$6:$AP$21,38,FALSE),VLOOKUP(K25,$C$6:$AP$21,42,FALSE)))</f>
        <v/>
      </c>
      <c r="M25" s="352">
        <v>211</v>
      </c>
      <c r="N25" s="353" t="str">
        <f t="shared" ref="N25:N32" si="23">IF(ISERROR(VLOOKUP(K25,$K$68:$N$99,4,FALSE))=TRUE,"",IF(VLOOKUP(K25,$K$68:$N$99,4,FALSE)=0,"",VLOOKUP(K25,$K$68:$N$99,4,FALSE)))</f>
        <v/>
      </c>
      <c r="O25" s="354" t="s">
        <v>1063</v>
      </c>
      <c r="P25" s="355"/>
      <c r="Q25" s="355"/>
      <c r="R25" s="355"/>
      <c r="S25" s="355"/>
      <c r="T25" s="356"/>
      <c r="U25" s="354" t="str">
        <f>IFERROR(VLOOKUP(M25,$F$68:$H$99,3,FALSE),"")</f>
        <v>M Milton Keynes</v>
      </c>
      <c r="V25" s="355" t="str">
        <f t="shared" ref="V25:Z32" si="24">IF(ISERROR(VLOOKUP(T25,$F$68:$H$99,3,FALSE))=TRUE,"",VLOOKUP(T25,$F$68:$H$99,3,FALSE))</f>
        <v/>
      </c>
      <c r="W25" s="355" t="str">
        <f t="shared" si="24"/>
        <v/>
      </c>
      <c r="X25" s="355" t="str">
        <f t="shared" si="24"/>
        <v/>
      </c>
      <c r="Y25" s="355" t="str">
        <f t="shared" si="24"/>
        <v/>
      </c>
      <c r="Z25" s="356" t="str">
        <f t="shared" si="24"/>
        <v/>
      </c>
      <c r="AA25" s="348">
        <f>IFERROR(VLOOKUP(M25,$F$68:$J$99,4,FALSE),"")</f>
        <v>1.79</v>
      </c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2</v>
      </c>
      <c r="F26" s="308">
        <v>203</v>
      </c>
      <c r="G26" s="113" t="str">
        <f t="shared" ref="G26:G32" si="25">IFERROR(VLOOKUP(F26,$F$68:$H$99,2,FALSE),"")</f>
        <v>Adam BERWICK</v>
      </c>
      <c r="H26" s="113" t="str">
        <f t="shared" ref="H26:H32" si="26">IFERROR(VLOOKUP(F26,$F$68:$H$99,3,FALSE),"")</f>
        <v>Amber Valley &amp; Erewash AC</v>
      </c>
      <c r="I26" s="348">
        <f t="shared" ref="I26:I32" si="27">IFERROR(VLOOKUP(F26,$F$68:$J$99,4,FALSE),"")</f>
        <v>2.0099999999999998</v>
      </c>
      <c r="J26" s="349"/>
      <c r="K26" s="350">
        <v>10</v>
      </c>
      <c r="L26" s="351" t="str">
        <f t="shared" si="22"/>
        <v/>
      </c>
      <c r="M26" s="352"/>
      <c r="N26" s="353"/>
      <c r="O26" s="354" t="str">
        <f t="shared" ref="O26:O32" si="28">IFERROR(VLOOKUP(M26,$F$68:$H$99,2,FALSE),"")</f>
        <v/>
      </c>
      <c r="P26" s="355" t="str">
        <f t="shared" ref="P26:T32" si="29">IF(ISERROR(VLOOKUP(O26,$F$68:$H$99,2,FALSE))=TRUE,"",VLOOKUP(O26,$F$68:$H$99,2,FALSE))</f>
        <v/>
      </c>
      <c r="Q26" s="355" t="str">
        <f t="shared" si="29"/>
        <v/>
      </c>
      <c r="R26" s="355" t="str">
        <f t="shared" si="29"/>
        <v/>
      </c>
      <c r="S26" s="355" t="str">
        <f t="shared" si="29"/>
        <v/>
      </c>
      <c r="T26" s="356" t="str">
        <f t="shared" si="29"/>
        <v/>
      </c>
      <c r="U26" s="354" t="str">
        <f t="shared" ref="U26:U32" si="30">IFERROR(VLOOKUP(M26,$F$68:$H$99,3,FALSE),"")</f>
        <v/>
      </c>
      <c r="V26" s="355" t="str">
        <f t="shared" si="24"/>
        <v/>
      </c>
      <c r="W26" s="355" t="str">
        <f t="shared" si="24"/>
        <v/>
      </c>
      <c r="X26" s="355" t="str">
        <f t="shared" si="24"/>
        <v/>
      </c>
      <c r="Y26" s="355" t="str">
        <f t="shared" si="24"/>
        <v/>
      </c>
      <c r="Z26" s="356" t="str">
        <f t="shared" si="24"/>
        <v/>
      </c>
      <c r="AA26" s="348">
        <v>2.0099999999999998</v>
      </c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3</v>
      </c>
      <c r="F27" s="112">
        <v>208</v>
      </c>
      <c r="G27" s="113" t="str">
        <f t="shared" si="25"/>
        <v>Charlie KNOTT</v>
      </c>
      <c r="H27" s="113" t="str">
        <f t="shared" si="26"/>
        <v>Cambridge &amp; Coleridge</v>
      </c>
      <c r="I27" s="348">
        <f t="shared" si="27"/>
        <v>1.99</v>
      </c>
      <c r="J27" s="349"/>
      <c r="K27" s="350">
        <v>11</v>
      </c>
      <c r="L27" s="351"/>
      <c r="M27" s="352"/>
      <c r="N27" s="353"/>
      <c r="O27" s="354" t="str">
        <f t="shared" si="28"/>
        <v/>
      </c>
      <c r="P27" s="355" t="str">
        <f t="shared" si="29"/>
        <v/>
      </c>
      <c r="Q27" s="355" t="str">
        <f t="shared" si="29"/>
        <v/>
      </c>
      <c r="R27" s="355" t="str">
        <f t="shared" si="29"/>
        <v/>
      </c>
      <c r="S27" s="355" t="str">
        <f t="shared" si="29"/>
        <v/>
      </c>
      <c r="T27" s="356" t="str">
        <f t="shared" si="29"/>
        <v/>
      </c>
      <c r="U27" s="354" t="str">
        <f t="shared" si="30"/>
        <v/>
      </c>
      <c r="V27" s="355" t="str">
        <f t="shared" si="24"/>
        <v/>
      </c>
      <c r="W27" s="355" t="str">
        <f t="shared" si="24"/>
        <v/>
      </c>
      <c r="X27" s="355" t="str">
        <f t="shared" si="24"/>
        <v/>
      </c>
      <c r="Y27" s="355" t="str">
        <f t="shared" si="24"/>
        <v/>
      </c>
      <c r="Z27" s="356" t="str">
        <f t="shared" si="24"/>
        <v/>
      </c>
      <c r="AA27" s="348">
        <f t="shared" ref="AA27:AA32" si="31">IFERROR(VLOOKUP(M27,$F$68:$J$99,4,FALSE),"")</f>
        <v>0</v>
      </c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4</v>
      </c>
      <c r="F28" s="112">
        <v>207</v>
      </c>
      <c r="G28" s="113" t="str">
        <f t="shared" si="25"/>
        <v>Jamie ANDERSON</v>
      </c>
      <c r="H28" s="113" t="str">
        <f t="shared" si="26"/>
        <v>Bristol &amp; West</v>
      </c>
      <c r="I28" s="348">
        <f t="shared" si="27"/>
        <v>1.95</v>
      </c>
      <c r="J28" s="349"/>
      <c r="K28" s="350">
        <v>12</v>
      </c>
      <c r="L28" s="351"/>
      <c r="M28" s="352"/>
      <c r="N28" s="353"/>
      <c r="O28" s="354"/>
      <c r="P28" s="355"/>
      <c r="Q28" s="355"/>
      <c r="R28" s="355"/>
      <c r="S28" s="355"/>
      <c r="T28" s="356"/>
      <c r="U28" s="354" t="str">
        <f t="shared" si="30"/>
        <v/>
      </c>
      <c r="V28" s="355" t="str">
        <f t="shared" si="24"/>
        <v/>
      </c>
      <c r="W28" s="355" t="str">
        <f t="shared" si="24"/>
        <v/>
      </c>
      <c r="X28" s="355" t="str">
        <f t="shared" si="24"/>
        <v/>
      </c>
      <c r="Y28" s="355" t="str">
        <f t="shared" si="24"/>
        <v/>
      </c>
      <c r="Z28" s="356" t="str">
        <f t="shared" si="24"/>
        <v/>
      </c>
      <c r="AA28" s="348">
        <f t="shared" si="31"/>
        <v>0</v>
      </c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5</v>
      </c>
      <c r="F29" s="112">
        <v>204</v>
      </c>
      <c r="G29" s="113" t="str">
        <f t="shared" si="25"/>
        <v>Sam BRERETON</v>
      </c>
      <c r="H29" s="113" t="str">
        <f t="shared" si="26"/>
        <v>Newquay and Par AC</v>
      </c>
      <c r="I29" s="348">
        <f t="shared" si="27"/>
        <v>1.92</v>
      </c>
      <c r="J29" s="349"/>
      <c r="K29" s="350">
        <v>13</v>
      </c>
      <c r="L29" s="351"/>
      <c r="M29" s="352"/>
      <c r="N29" s="353"/>
      <c r="O29" s="354" t="str">
        <f t="shared" si="28"/>
        <v/>
      </c>
      <c r="P29" s="355" t="str">
        <f t="shared" si="29"/>
        <v/>
      </c>
      <c r="Q29" s="355" t="str">
        <f t="shared" si="29"/>
        <v/>
      </c>
      <c r="R29" s="355" t="str">
        <f t="shared" si="29"/>
        <v/>
      </c>
      <c r="S29" s="355" t="str">
        <f t="shared" si="29"/>
        <v/>
      </c>
      <c r="T29" s="356" t="str">
        <f t="shared" si="29"/>
        <v/>
      </c>
      <c r="U29" s="354" t="str">
        <f t="shared" si="30"/>
        <v/>
      </c>
      <c r="V29" s="355" t="str">
        <f t="shared" si="24"/>
        <v/>
      </c>
      <c r="W29" s="355" t="str">
        <f t="shared" si="24"/>
        <v/>
      </c>
      <c r="X29" s="355" t="str">
        <f t="shared" si="24"/>
        <v/>
      </c>
      <c r="Y29" s="355" t="str">
        <f t="shared" si="24"/>
        <v/>
      </c>
      <c r="Z29" s="356" t="str">
        <f t="shared" si="24"/>
        <v/>
      </c>
      <c r="AA29" s="348">
        <f t="shared" si="31"/>
        <v>0</v>
      </c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6</v>
      </c>
      <c r="F30" s="112">
        <v>209</v>
      </c>
      <c r="G30" s="113" t="str">
        <f t="shared" si="25"/>
        <v>Divine DURUAKU</v>
      </c>
      <c r="H30" s="113" t="str">
        <f t="shared" si="26"/>
        <v>Notts AC</v>
      </c>
      <c r="I30" s="348">
        <f t="shared" si="27"/>
        <v>1.92</v>
      </c>
      <c r="J30" s="349"/>
      <c r="K30" s="350">
        <v>14</v>
      </c>
      <c r="L30" s="351"/>
      <c r="M30" s="352"/>
      <c r="N30" s="353"/>
      <c r="O30" s="354" t="str">
        <f t="shared" si="28"/>
        <v/>
      </c>
      <c r="P30" s="355" t="str">
        <f t="shared" si="29"/>
        <v/>
      </c>
      <c r="Q30" s="355" t="str">
        <f t="shared" si="29"/>
        <v/>
      </c>
      <c r="R30" s="355" t="str">
        <f t="shared" si="29"/>
        <v/>
      </c>
      <c r="S30" s="355" t="str">
        <f t="shared" si="29"/>
        <v/>
      </c>
      <c r="T30" s="356" t="str">
        <f t="shared" si="29"/>
        <v/>
      </c>
      <c r="U30" s="354" t="str">
        <f t="shared" si="30"/>
        <v/>
      </c>
      <c r="V30" s="355" t="str">
        <f t="shared" si="24"/>
        <v/>
      </c>
      <c r="W30" s="355" t="str">
        <f t="shared" si="24"/>
        <v/>
      </c>
      <c r="X30" s="355" t="str">
        <f t="shared" si="24"/>
        <v/>
      </c>
      <c r="Y30" s="355" t="str">
        <f t="shared" si="24"/>
        <v/>
      </c>
      <c r="Z30" s="356" t="str">
        <f t="shared" si="24"/>
        <v/>
      </c>
      <c r="AA30" s="348">
        <f t="shared" si="31"/>
        <v>0</v>
      </c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7</v>
      </c>
      <c r="F31" s="112">
        <v>210</v>
      </c>
      <c r="G31" s="113" t="str">
        <f t="shared" si="25"/>
        <v>Joseph MILES</v>
      </c>
      <c r="H31" s="113" t="str">
        <f t="shared" si="26"/>
        <v>Wimborne AC</v>
      </c>
      <c r="I31" s="348">
        <f t="shared" si="27"/>
        <v>1.92</v>
      </c>
      <c r="J31" s="349"/>
      <c r="K31" s="350">
        <v>15</v>
      </c>
      <c r="L31" s="351"/>
      <c r="M31" s="352" t="str">
        <f t="shared" ref="M31:M32" si="32">IFERROR(VLOOKUP(D31,$K$68:$N$99,4,FALSE),"")</f>
        <v/>
      </c>
      <c r="N31" s="353" t="str">
        <f t="shared" si="23"/>
        <v/>
      </c>
      <c r="O31" s="354" t="str">
        <f t="shared" si="28"/>
        <v/>
      </c>
      <c r="P31" s="355" t="str">
        <f t="shared" si="29"/>
        <v/>
      </c>
      <c r="Q31" s="355" t="str">
        <f t="shared" si="29"/>
        <v/>
      </c>
      <c r="R31" s="355" t="str">
        <f t="shared" si="29"/>
        <v/>
      </c>
      <c r="S31" s="355" t="str">
        <f t="shared" si="29"/>
        <v/>
      </c>
      <c r="T31" s="356" t="str">
        <f t="shared" si="29"/>
        <v/>
      </c>
      <c r="U31" s="354" t="str">
        <f t="shared" si="30"/>
        <v/>
      </c>
      <c r="V31" s="355" t="str">
        <f t="shared" si="24"/>
        <v/>
      </c>
      <c r="W31" s="355" t="str">
        <f t="shared" si="24"/>
        <v/>
      </c>
      <c r="X31" s="355" t="str">
        <f t="shared" si="24"/>
        <v/>
      </c>
      <c r="Y31" s="355" t="str">
        <f t="shared" si="24"/>
        <v/>
      </c>
      <c r="Z31" s="356" t="str">
        <f t="shared" si="24"/>
        <v/>
      </c>
      <c r="AA31" s="348" t="str">
        <f t="shared" si="31"/>
        <v/>
      </c>
      <c r="AB31" s="349"/>
      <c r="AC31" s="120"/>
      <c r="AD31" s="108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8</v>
      </c>
      <c r="F32" s="112">
        <v>212</v>
      </c>
      <c r="G32" s="113" t="str">
        <f t="shared" si="25"/>
        <v>Peter MARLOW</v>
      </c>
      <c r="H32" s="113" t="str">
        <f t="shared" si="26"/>
        <v>Bracknell</v>
      </c>
      <c r="I32" s="348">
        <f t="shared" si="27"/>
        <v>1.89</v>
      </c>
      <c r="J32" s="349"/>
      <c r="K32" s="350">
        <v>16</v>
      </c>
      <c r="L32" s="351"/>
      <c r="M32" s="352" t="str">
        <f t="shared" si="32"/>
        <v/>
      </c>
      <c r="N32" s="353" t="str">
        <f t="shared" si="23"/>
        <v/>
      </c>
      <c r="O32" s="354" t="str">
        <f t="shared" si="28"/>
        <v/>
      </c>
      <c r="P32" s="355" t="str">
        <f t="shared" si="29"/>
        <v/>
      </c>
      <c r="Q32" s="355" t="str">
        <f t="shared" si="29"/>
        <v/>
      </c>
      <c r="R32" s="355" t="str">
        <f t="shared" si="29"/>
        <v/>
      </c>
      <c r="S32" s="355" t="str">
        <f t="shared" si="29"/>
        <v/>
      </c>
      <c r="T32" s="356" t="str">
        <f t="shared" si="29"/>
        <v/>
      </c>
      <c r="U32" s="354" t="str">
        <f t="shared" si="30"/>
        <v/>
      </c>
      <c r="V32" s="355" t="str">
        <f t="shared" si="24"/>
        <v/>
      </c>
      <c r="W32" s="355" t="str">
        <f t="shared" si="24"/>
        <v/>
      </c>
      <c r="X32" s="355" t="str">
        <f t="shared" si="24"/>
        <v/>
      </c>
      <c r="Y32" s="355" t="str">
        <f t="shared" si="24"/>
        <v/>
      </c>
      <c r="Z32" s="356" t="str">
        <f t="shared" si="24"/>
        <v/>
      </c>
      <c r="AA32" s="348" t="str">
        <f t="shared" si="31"/>
        <v/>
      </c>
      <c r="AB32" s="349"/>
      <c r="AC32" s="114"/>
      <c r="AD32" s="115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182"/>
      <c r="G33" s="182"/>
      <c r="H33" s="182"/>
      <c r="I33" s="182"/>
      <c r="J33" s="182"/>
      <c r="K33" s="18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B MEN (BED 1)</v>
      </c>
      <c r="H35" s="353"/>
      <c r="I35" s="310" t="s">
        <v>20</v>
      </c>
      <c r="J35" s="314"/>
      <c r="K35" s="311"/>
      <c r="L35" s="369">
        <f>L3</f>
        <v>14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2.28m – Marco Fassinotti, Italy 01/06/2014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179"/>
      <c r="AX36" s="179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179"/>
      <c r="AX37" s="179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179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33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34">IF(OR(AG38=0,AG38="",AG38="NHC",AG38=" "),"",IF(AG38&gt;AL38,"*",IF(AG38=AL38,"=","")))</f>
        <v/>
      </c>
      <c r="AN38" s="101">
        <v>0</v>
      </c>
      <c r="AO38" s="179"/>
      <c r="AP38" s="179" t="str">
        <f t="shared" ref="AP38:AP53" si="35">IF(AQ38="","",REPT(AR38,AQ38-1))</f>
        <v/>
      </c>
      <c r="AQ38" s="179" t="str">
        <f t="shared" ref="AQ38:AQ53" si="36">IF(AR38="","",HLOOKUP(AL38,$BC$5:$BJ$22,18,FALSE))</f>
        <v/>
      </c>
      <c r="AR38" s="179" t="str">
        <f>IF(OR(AL38=0,AL38=""),"",IF(OR(AL38=AL39,AL38=AL40,AL38=AL41,AL38=AL42,AL38=AL43,AL38=AL44,AL38=AL45,AL38=AL46,AL38=AL47,AL38=AL48,AL38=AL49,AL38=AL50,AL38=AL51,AL38=AL52,AL38=AL53),"=",""))</f>
        <v/>
      </c>
      <c r="AS38" s="179"/>
      <c r="AT38" s="179" t="str">
        <f t="shared" ref="AT38:AT53" si="37">IF(AU38="","",REPT(AV38,AU38-1))</f>
        <v/>
      </c>
      <c r="AU38" s="179" t="str">
        <f t="shared" ref="AU38:AU53" si="38">IF(AV38="","",HLOOKUP(AM38,$BK$5:$BR$22,18,FALSE))</f>
        <v/>
      </c>
      <c r="AV38" s="179" t="str">
        <f>IF(OR(AM38=0,AM38=""),"",IF(OR(AM38=AM39,AM38=AM40,AM38=AM41,AM38=AM42,AM38=AM43,AM38=AM44,AM38=AM45,AM38=AM46,AM38=AM47,AM38=AM48,AM38=AM49,AM38=AM50,AM38=AM51,AM38=AM52,AM38=AM53),"=",""))</f>
        <v/>
      </c>
      <c r="AW38" s="179" t="e">
        <f>IF(OR(AK38=0,AG38=0,#REF!="B"),"",AK38)</f>
        <v>#REF!</v>
      </c>
      <c r="AX38" s="179" t="e">
        <f>IF(OR(AK38=0,AG38=0,#REF!="A"),"",AK38)</f>
        <v>#REF!</v>
      </c>
      <c r="AZ38" s="102" t="e">
        <f t="shared" ref="AZ38:BA53" si="39">IF(AW38="","",AW38+($AN38/10))</f>
        <v>#REF!</v>
      </c>
      <c r="BA38" s="102" t="e">
        <f t="shared" si="39"/>
        <v>#REF!</v>
      </c>
      <c r="BB38" s="93"/>
      <c r="BC38" s="102" t="str">
        <f t="shared" ref="BC38:BJ53" si="40">IF($AL38="","",IF($AL38=BC$5,$AL38,""))</f>
        <v/>
      </c>
      <c r="BD38" s="102" t="str">
        <f t="shared" si="40"/>
        <v/>
      </c>
      <c r="BE38" s="102" t="str">
        <f t="shared" si="40"/>
        <v/>
      </c>
      <c r="BF38" s="102" t="str">
        <f t="shared" si="40"/>
        <v/>
      </c>
      <c r="BG38" s="102" t="str">
        <f t="shared" si="40"/>
        <v/>
      </c>
      <c r="BH38" s="102" t="str">
        <f t="shared" si="40"/>
        <v/>
      </c>
      <c r="BI38" s="102" t="str">
        <f t="shared" si="40"/>
        <v/>
      </c>
      <c r="BJ38" s="102" t="str">
        <f t="shared" si="40"/>
        <v/>
      </c>
      <c r="BK38" s="102" t="str">
        <f t="shared" ref="BK38:BR53" si="41">IF($AM38="","",IF($AM38=BK$5,$AM38,""))</f>
        <v/>
      </c>
      <c r="BL38" s="102" t="str">
        <f t="shared" si="41"/>
        <v/>
      </c>
      <c r="BM38" s="102" t="str">
        <f t="shared" si="41"/>
        <v/>
      </c>
      <c r="BN38" s="102" t="str">
        <f t="shared" si="41"/>
        <v/>
      </c>
      <c r="BO38" s="102" t="str">
        <f t="shared" si="41"/>
        <v/>
      </c>
      <c r="BP38" s="102" t="str">
        <f t="shared" si="41"/>
        <v/>
      </c>
      <c r="BQ38" s="102" t="str">
        <f t="shared" si="41"/>
        <v/>
      </c>
      <c r="BR38" s="102" t="str">
        <f t="shared" si="41"/>
        <v/>
      </c>
    </row>
    <row r="39" spans="1:70" ht="15.95" hidden="1" customHeight="1" x14ac:dyDescent="0.3">
      <c r="B39" s="179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33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34"/>
        <v/>
      </c>
      <c r="AN39" s="101">
        <v>0</v>
      </c>
      <c r="AO39" s="179"/>
      <c r="AP39" s="179" t="str">
        <f t="shared" si="35"/>
        <v/>
      </c>
      <c r="AQ39" s="179" t="str">
        <f t="shared" si="36"/>
        <v/>
      </c>
      <c r="AR39" s="179" t="str">
        <f>IF(OR(AL39=0,AL39=""),"",IF(OR(AL39=AL40,AL39=AL41,AL39=AL42,AL39=AL43,AL39=AL44,AL39=AL45,AL39=AL46,AL39=AL47,AL39=AL48,AL39=AL49,AL39=AL50,AL39=AL51,AL39=AL52,AL39=AL53,AL39=AL38),"=",""))</f>
        <v/>
      </c>
      <c r="AS39" s="179"/>
      <c r="AT39" s="179" t="str">
        <f t="shared" si="37"/>
        <v/>
      </c>
      <c r="AU39" s="179" t="str">
        <f t="shared" si="38"/>
        <v/>
      </c>
      <c r="AV39" s="179" t="str">
        <f>IF(OR(AM39=0,AM39=""),"",IF(OR(AM39=AM40,AM39=AM41,AM39=AM42,AM39=AM43,AM39=AM44,AM39=AM45,AM39=AM46,AM39=AM47,AM39=AM48,AM39=AM49,AM39=AM50,AM39=AM51,AM39=AM52,AM39=AM53,AM39=AM38),"=",""))</f>
        <v/>
      </c>
      <c r="AW39" s="179" t="e">
        <f>IF(OR(AK39=0,AG39=0,#REF!="B"),"",AK39)</f>
        <v>#REF!</v>
      </c>
      <c r="AX39" s="179" t="e">
        <f>IF(OR(AK39=0,AG39=0,#REF!="A"),"",AK39)</f>
        <v>#REF!</v>
      </c>
      <c r="AZ39" s="102" t="e">
        <f t="shared" si="39"/>
        <v>#REF!</v>
      </c>
      <c r="BA39" s="102" t="e">
        <f t="shared" si="39"/>
        <v>#REF!</v>
      </c>
      <c r="BB39" s="93"/>
      <c r="BC39" s="102" t="str">
        <f t="shared" si="40"/>
        <v/>
      </c>
      <c r="BD39" s="102" t="str">
        <f t="shared" si="40"/>
        <v/>
      </c>
      <c r="BE39" s="102" t="str">
        <f t="shared" si="40"/>
        <v/>
      </c>
      <c r="BF39" s="102" t="str">
        <f t="shared" si="40"/>
        <v/>
      </c>
      <c r="BG39" s="102" t="str">
        <f t="shared" si="40"/>
        <v/>
      </c>
      <c r="BH39" s="102" t="str">
        <f t="shared" si="40"/>
        <v/>
      </c>
      <c r="BI39" s="102" t="str">
        <f t="shared" si="40"/>
        <v/>
      </c>
      <c r="BJ39" s="102" t="str">
        <f t="shared" si="40"/>
        <v/>
      </c>
      <c r="BK39" s="102" t="str">
        <f t="shared" si="41"/>
        <v/>
      </c>
      <c r="BL39" s="102" t="str">
        <f t="shared" si="41"/>
        <v/>
      </c>
      <c r="BM39" s="102" t="str">
        <f t="shared" si="41"/>
        <v/>
      </c>
      <c r="BN39" s="102" t="str">
        <f t="shared" si="41"/>
        <v/>
      </c>
      <c r="BO39" s="102" t="str">
        <f t="shared" si="41"/>
        <v/>
      </c>
      <c r="BP39" s="102" t="str">
        <f t="shared" si="41"/>
        <v/>
      </c>
      <c r="BQ39" s="102" t="str">
        <f t="shared" si="41"/>
        <v/>
      </c>
      <c r="BR39" s="102" t="str">
        <f t="shared" si="41"/>
        <v/>
      </c>
    </row>
    <row r="40" spans="1:70" ht="15.95" hidden="1" customHeight="1" x14ac:dyDescent="0.3">
      <c r="B40" s="179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33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34"/>
        <v/>
      </c>
      <c r="AN40" s="101">
        <v>0</v>
      </c>
      <c r="AO40" s="179"/>
      <c r="AP40" s="179" t="str">
        <f t="shared" si="35"/>
        <v/>
      </c>
      <c r="AQ40" s="179" t="str">
        <f t="shared" si="36"/>
        <v/>
      </c>
      <c r="AR40" s="179" t="str">
        <f>IF(OR(AL40=0,AL40=""),"",IF(OR(AL40=AL41,AL40=AL42,AL40=AL43,AL40=AL44,AL40=AL45,AL40=AL46,AL40=AL47,AL40=AL48,AL40=AL49,AL40=AL50,AL40=AL51,AL40=AL52,AL40=AL53,AL40=AL38,AL40=AL39),"=",""))</f>
        <v/>
      </c>
      <c r="AS40" s="179"/>
      <c r="AT40" s="179" t="str">
        <f t="shared" si="37"/>
        <v/>
      </c>
      <c r="AU40" s="179" t="str">
        <f t="shared" si="38"/>
        <v/>
      </c>
      <c r="AV40" s="179" t="str">
        <f>IF(OR(AM40=0,AM40=""),"",IF(OR(AM40=AM41,AM40=AM42,AM40=AM43,AM40=AM44,AM40=AM45,AM40=AM46,AM40=AM47,AM40=AM48,AM40=AM49,AM40=AM50,AM40=AM51,AM40=AM52,AM40=AM53,AM40=AM38,AM40=AM39),"=",""))</f>
        <v/>
      </c>
      <c r="AW40" s="179" t="e">
        <f>IF(OR(AK40=0,AG40=0,#REF!="B"),"",AK40)</f>
        <v>#REF!</v>
      </c>
      <c r="AX40" s="179" t="e">
        <f>IF(OR(AK40=0,AG40=0,#REF!="A"),"",AK40)</f>
        <v>#REF!</v>
      </c>
      <c r="AZ40" s="102" t="e">
        <f t="shared" si="39"/>
        <v>#REF!</v>
      </c>
      <c r="BA40" s="102" t="e">
        <f t="shared" si="39"/>
        <v>#REF!</v>
      </c>
      <c r="BB40" s="93"/>
      <c r="BC40" s="102" t="str">
        <f t="shared" si="40"/>
        <v/>
      </c>
      <c r="BD40" s="102" t="str">
        <f t="shared" si="40"/>
        <v/>
      </c>
      <c r="BE40" s="102" t="str">
        <f t="shared" si="40"/>
        <v/>
      </c>
      <c r="BF40" s="102" t="str">
        <f t="shared" si="40"/>
        <v/>
      </c>
      <c r="BG40" s="102" t="str">
        <f t="shared" si="40"/>
        <v/>
      </c>
      <c r="BH40" s="102" t="str">
        <f t="shared" si="40"/>
        <v/>
      </c>
      <c r="BI40" s="102" t="str">
        <f t="shared" si="40"/>
        <v/>
      </c>
      <c r="BJ40" s="102" t="str">
        <f t="shared" si="40"/>
        <v/>
      </c>
      <c r="BK40" s="102" t="str">
        <f t="shared" si="41"/>
        <v/>
      </c>
      <c r="BL40" s="102" t="str">
        <f t="shared" si="41"/>
        <v/>
      </c>
      <c r="BM40" s="102" t="str">
        <f t="shared" si="41"/>
        <v/>
      </c>
      <c r="BN40" s="102" t="str">
        <f t="shared" si="41"/>
        <v/>
      </c>
      <c r="BO40" s="102" t="str">
        <f t="shared" si="41"/>
        <v/>
      </c>
      <c r="BP40" s="102" t="str">
        <f t="shared" si="41"/>
        <v/>
      </c>
      <c r="BQ40" s="102" t="str">
        <f t="shared" si="41"/>
        <v/>
      </c>
      <c r="BR40" s="102" t="str">
        <f t="shared" si="41"/>
        <v/>
      </c>
    </row>
    <row r="41" spans="1:70" ht="15.95" hidden="1" customHeight="1" x14ac:dyDescent="0.3">
      <c r="B41" s="179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33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34"/>
        <v/>
      </c>
      <c r="AN41" s="101">
        <v>0</v>
      </c>
      <c r="AO41" s="179"/>
      <c r="AP41" s="179" t="str">
        <f t="shared" si="35"/>
        <v/>
      </c>
      <c r="AQ41" s="179" t="str">
        <f t="shared" si="36"/>
        <v/>
      </c>
      <c r="AR41" s="179" t="str">
        <f>IF(OR(AL41=0,AL41=""),"",IF(OR(AL41=AL42,AL41=AL43,AL41=AL44,AL41=AL45,AL41=AL46,AL41=AL47,AL41=AL48,AL41=AL49,AL41=AL50,AL41=AL51,AL41=AL52,AL41=AL53,AL41=AL38,AL41=AL39,AL41=AL40),"=",""))</f>
        <v/>
      </c>
      <c r="AS41" s="179"/>
      <c r="AT41" s="179" t="str">
        <f t="shared" si="37"/>
        <v/>
      </c>
      <c r="AU41" s="179" t="str">
        <f t="shared" si="38"/>
        <v/>
      </c>
      <c r="AV41" s="179" t="str">
        <f>IF(OR(AM41=0,AM41=""),"",IF(OR(AM41=AM42,AM41=AM43,AM41=AM44,AM41=AM45,AM41=AM46,AM41=AM47,AM41=AM48,AM41=AM49,AM41=AM50,AM41=AM51,AM41=AM52,AM41=AM53,AM41=AM38,AM41=AM39,AM41=AM40),"=",""))</f>
        <v/>
      </c>
      <c r="AW41" s="179" t="e">
        <f>IF(OR(AK41=0,AG41=0,#REF!="B"),"",AK41)</f>
        <v>#REF!</v>
      </c>
      <c r="AX41" s="179" t="e">
        <f>IF(OR(AK41=0,AG41=0,#REF!="A"),"",AK41)</f>
        <v>#REF!</v>
      </c>
      <c r="AZ41" s="102" t="e">
        <f t="shared" si="39"/>
        <v>#REF!</v>
      </c>
      <c r="BA41" s="102" t="e">
        <f t="shared" si="39"/>
        <v>#REF!</v>
      </c>
      <c r="BB41" s="93"/>
      <c r="BC41" s="102" t="str">
        <f t="shared" si="40"/>
        <v/>
      </c>
      <c r="BD41" s="102" t="str">
        <f t="shared" si="40"/>
        <v/>
      </c>
      <c r="BE41" s="102" t="str">
        <f t="shared" si="40"/>
        <v/>
      </c>
      <c r="BF41" s="102" t="str">
        <f t="shared" si="40"/>
        <v/>
      </c>
      <c r="BG41" s="102" t="str">
        <f t="shared" si="40"/>
        <v/>
      </c>
      <c r="BH41" s="102" t="str">
        <f t="shared" si="40"/>
        <v/>
      </c>
      <c r="BI41" s="102" t="str">
        <f t="shared" si="40"/>
        <v/>
      </c>
      <c r="BJ41" s="102" t="str">
        <f t="shared" si="40"/>
        <v/>
      </c>
      <c r="BK41" s="102" t="str">
        <f t="shared" si="41"/>
        <v/>
      </c>
      <c r="BL41" s="102" t="str">
        <f t="shared" si="41"/>
        <v/>
      </c>
      <c r="BM41" s="102" t="str">
        <f t="shared" si="41"/>
        <v/>
      </c>
      <c r="BN41" s="102" t="str">
        <f t="shared" si="41"/>
        <v/>
      </c>
      <c r="BO41" s="102" t="str">
        <f t="shared" si="41"/>
        <v/>
      </c>
      <c r="BP41" s="102" t="str">
        <f t="shared" si="41"/>
        <v/>
      </c>
      <c r="BQ41" s="102" t="str">
        <f t="shared" si="41"/>
        <v/>
      </c>
      <c r="BR41" s="102" t="str">
        <f t="shared" si="41"/>
        <v/>
      </c>
    </row>
    <row r="42" spans="1:70" ht="15.95" hidden="1" customHeight="1" x14ac:dyDescent="0.3">
      <c r="B42" s="179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33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34"/>
        <v/>
      </c>
      <c r="AN42" s="101">
        <v>0</v>
      </c>
      <c r="AO42" s="179"/>
      <c r="AP42" s="179" t="str">
        <f t="shared" si="35"/>
        <v/>
      </c>
      <c r="AQ42" s="179" t="str">
        <f t="shared" si="36"/>
        <v/>
      </c>
      <c r="AR42" s="179" t="str">
        <f>IF(OR(AL42=0,AL42=""),"",IF(OR(AL42=AL43,AL42=AL44,AL42=AL45,AL42=AL46,AL42=AL47,AL42=AL48,AL42=AL49,AL42=AL50,AL42=AL51,AL42=AL52,AL42=AL53,AL42=AL38,AL42=AL39,AL42=AL40,AL42=AL41),"=",""))</f>
        <v/>
      </c>
      <c r="AS42" s="179"/>
      <c r="AT42" s="179" t="str">
        <f t="shared" si="37"/>
        <v/>
      </c>
      <c r="AU42" s="179" t="str">
        <f t="shared" si="38"/>
        <v/>
      </c>
      <c r="AV42" s="179" t="str">
        <f>IF(OR(AM42=0,AM42=""),"",IF(OR(AM42=AM43,AM42=AM44,AM42=AM45,AM42=AM46,AM42=AM47,AM42=AM48,AM42=AM49,AM42=AM50,AM42=AM51,AM42=AM52,AM42=AM53,AM42=AM38,AM42=AM39,AM42=AM40,AM42=AM41),"=",""))</f>
        <v/>
      </c>
      <c r="AW42" s="179" t="e">
        <f>IF(OR(AK42=0,AG42=0,#REF!="B"),"",AK42)</f>
        <v>#REF!</v>
      </c>
      <c r="AX42" s="179" t="e">
        <f>IF(OR(AK42=0,AG42=0,#REF!="A"),"",AK42)</f>
        <v>#REF!</v>
      </c>
      <c r="AZ42" s="102" t="e">
        <f t="shared" si="39"/>
        <v>#REF!</v>
      </c>
      <c r="BA42" s="102" t="e">
        <f t="shared" si="39"/>
        <v>#REF!</v>
      </c>
      <c r="BB42" s="93"/>
      <c r="BC42" s="102" t="str">
        <f t="shared" si="40"/>
        <v/>
      </c>
      <c r="BD42" s="102" t="str">
        <f t="shared" si="40"/>
        <v/>
      </c>
      <c r="BE42" s="102" t="str">
        <f t="shared" si="40"/>
        <v/>
      </c>
      <c r="BF42" s="102" t="str">
        <f t="shared" si="40"/>
        <v/>
      </c>
      <c r="BG42" s="102" t="str">
        <f t="shared" si="40"/>
        <v/>
      </c>
      <c r="BH42" s="102" t="str">
        <f t="shared" si="40"/>
        <v/>
      </c>
      <c r="BI42" s="102" t="str">
        <f t="shared" si="40"/>
        <v/>
      </c>
      <c r="BJ42" s="102" t="str">
        <f t="shared" si="40"/>
        <v/>
      </c>
      <c r="BK42" s="102" t="str">
        <f t="shared" si="41"/>
        <v/>
      </c>
      <c r="BL42" s="102" t="str">
        <f t="shared" si="41"/>
        <v/>
      </c>
      <c r="BM42" s="102" t="str">
        <f t="shared" si="41"/>
        <v/>
      </c>
      <c r="BN42" s="102" t="str">
        <f t="shared" si="41"/>
        <v/>
      </c>
      <c r="BO42" s="102" t="str">
        <f t="shared" si="41"/>
        <v/>
      </c>
      <c r="BP42" s="102" t="str">
        <f t="shared" si="41"/>
        <v/>
      </c>
      <c r="BQ42" s="102" t="str">
        <f t="shared" si="41"/>
        <v/>
      </c>
      <c r="BR42" s="102" t="str">
        <f t="shared" si="41"/>
        <v/>
      </c>
    </row>
    <row r="43" spans="1:70" ht="15.95" hidden="1" customHeight="1" x14ac:dyDescent="0.3">
      <c r="B43" s="179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33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34"/>
        <v/>
      </c>
      <c r="AN43" s="101">
        <v>0</v>
      </c>
      <c r="AO43" s="179"/>
      <c r="AP43" s="179" t="str">
        <f t="shared" si="35"/>
        <v/>
      </c>
      <c r="AQ43" s="179" t="str">
        <f t="shared" si="36"/>
        <v/>
      </c>
      <c r="AR43" s="179" t="str">
        <f>IF(OR(AL43=0,AL43=""),"",IF(OR(AL43=AL44,AL43=AL45,AL43=AL46,AL43=AL47,AL43=AL48,AL43=AL49,AL43=AL50,AL43=AL51,AL43=AL52,AL43=AL53,AL43=AL38,AL43=AL39,AL43=AL40,AL43=AL41,AL43=AL42),"=",""))</f>
        <v/>
      </c>
      <c r="AS43" s="179"/>
      <c r="AT43" s="179" t="str">
        <f t="shared" si="37"/>
        <v/>
      </c>
      <c r="AU43" s="179" t="str">
        <f t="shared" si="38"/>
        <v/>
      </c>
      <c r="AV43" s="179" t="str">
        <f>IF(OR(AM43=0,AM43=""),"",IF(OR(AM43=AM44,AM43=AM45,AM43=AM46,AM43=AM47,AM43=AM48,AM43=AM49,AM43=AM50,AM43=AM51,AM43=AM52,AM43=AM53,AM43=AM38,AM43=AM39,AM43=AM40,AM43=AM41,AM43=AM42),"=",""))</f>
        <v/>
      </c>
      <c r="AW43" s="179" t="e">
        <f>IF(OR(AK43=0,AG43=0,#REF!="B"),"",AK43)</f>
        <v>#REF!</v>
      </c>
      <c r="AX43" s="179" t="e">
        <f>IF(OR(AK43=0,AG43=0,#REF!="A"),"",AK43)</f>
        <v>#REF!</v>
      </c>
      <c r="AZ43" s="102" t="e">
        <f t="shared" si="39"/>
        <v>#REF!</v>
      </c>
      <c r="BA43" s="102" t="e">
        <f t="shared" si="39"/>
        <v>#REF!</v>
      </c>
      <c r="BB43" s="93"/>
      <c r="BC43" s="102" t="str">
        <f t="shared" si="40"/>
        <v/>
      </c>
      <c r="BD43" s="102" t="str">
        <f t="shared" si="40"/>
        <v/>
      </c>
      <c r="BE43" s="102" t="str">
        <f t="shared" si="40"/>
        <v/>
      </c>
      <c r="BF43" s="102" t="str">
        <f t="shared" si="40"/>
        <v/>
      </c>
      <c r="BG43" s="102" t="str">
        <f t="shared" si="40"/>
        <v/>
      </c>
      <c r="BH43" s="102" t="str">
        <f t="shared" si="40"/>
        <v/>
      </c>
      <c r="BI43" s="102" t="str">
        <f t="shared" si="40"/>
        <v/>
      </c>
      <c r="BJ43" s="102" t="str">
        <f t="shared" si="40"/>
        <v/>
      </c>
      <c r="BK43" s="102" t="str">
        <f t="shared" si="41"/>
        <v/>
      </c>
      <c r="BL43" s="102" t="str">
        <f t="shared" si="41"/>
        <v/>
      </c>
      <c r="BM43" s="102" t="str">
        <f t="shared" si="41"/>
        <v/>
      </c>
      <c r="BN43" s="102" t="str">
        <f t="shared" si="41"/>
        <v/>
      </c>
      <c r="BO43" s="102" t="str">
        <f t="shared" si="41"/>
        <v/>
      </c>
      <c r="BP43" s="102" t="str">
        <f t="shared" si="41"/>
        <v/>
      </c>
      <c r="BQ43" s="102" t="str">
        <f t="shared" si="41"/>
        <v/>
      </c>
      <c r="BR43" s="102" t="str">
        <f t="shared" si="41"/>
        <v/>
      </c>
    </row>
    <row r="44" spans="1:70" ht="15.95" hidden="1" customHeight="1" x14ac:dyDescent="0.3">
      <c r="B44" s="179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33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34"/>
        <v/>
      </c>
      <c r="AN44" s="101">
        <v>0</v>
      </c>
      <c r="AO44" s="179"/>
      <c r="AP44" s="179" t="str">
        <f t="shared" si="35"/>
        <v/>
      </c>
      <c r="AQ44" s="179" t="str">
        <f t="shared" si="36"/>
        <v/>
      </c>
      <c r="AR44" s="179" t="str">
        <f>IF(OR(AL44=0,AL44=""),"",IF(OR(AL44=AL45,AL44=AL46,AL44=AL47,AL44=AL48,AL44=AL49,AL44=AL50,AL44=AL51,AL44=AL52,AL44=AL53,AL44=AL38,AL44=AL39,AL44=AL40,AL44=AL41,AL44=AL42,AL44=AL43),"=",""))</f>
        <v/>
      </c>
      <c r="AS44" s="179"/>
      <c r="AT44" s="179" t="str">
        <f t="shared" si="37"/>
        <v/>
      </c>
      <c r="AU44" s="179" t="str">
        <f t="shared" si="38"/>
        <v/>
      </c>
      <c r="AV44" s="179" t="str">
        <f>IF(OR(AM44=0,AM44=""),"",IF(OR(AM44=AM45,AM44=AM46,AM44=AM47,AM44=AM48,AM44=AM49,AM44=AM50,AM44=AM51,AM44=AM52,AM44=AM53,AM44=AM38,AM44=AM39,AM44=AM40,AM44=AM41,AM44=AM42,AM44=AM43),"=",""))</f>
        <v/>
      </c>
      <c r="AW44" s="179" t="e">
        <f>IF(OR(AK44=0,AG44=0,#REF!="B"),"",AK44)</f>
        <v>#REF!</v>
      </c>
      <c r="AX44" s="179" t="e">
        <f>IF(OR(AK44=0,AG44=0,#REF!="A"),"",AK44)</f>
        <v>#REF!</v>
      </c>
      <c r="AZ44" s="102" t="e">
        <f t="shared" si="39"/>
        <v>#REF!</v>
      </c>
      <c r="BA44" s="102" t="e">
        <f t="shared" si="39"/>
        <v>#REF!</v>
      </c>
      <c r="BB44" s="93"/>
      <c r="BC44" s="102" t="str">
        <f t="shared" si="40"/>
        <v/>
      </c>
      <c r="BD44" s="102" t="str">
        <f t="shared" si="40"/>
        <v/>
      </c>
      <c r="BE44" s="102" t="str">
        <f t="shared" si="40"/>
        <v/>
      </c>
      <c r="BF44" s="102" t="str">
        <f t="shared" si="40"/>
        <v/>
      </c>
      <c r="BG44" s="102" t="str">
        <f t="shared" si="40"/>
        <v/>
      </c>
      <c r="BH44" s="102" t="str">
        <f t="shared" si="40"/>
        <v/>
      </c>
      <c r="BI44" s="102" t="str">
        <f t="shared" si="40"/>
        <v/>
      </c>
      <c r="BJ44" s="102" t="str">
        <f t="shared" si="40"/>
        <v/>
      </c>
      <c r="BK44" s="102" t="str">
        <f t="shared" si="41"/>
        <v/>
      </c>
      <c r="BL44" s="102" t="str">
        <f t="shared" si="41"/>
        <v/>
      </c>
      <c r="BM44" s="102" t="str">
        <f t="shared" si="41"/>
        <v/>
      </c>
      <c r="BN44" s="102" t="str">
        <f t="shared" si="41"/>
        <v/>
      </c>
      <c r="BO44" s="102" t="str">
        <f t="shared" si="41"/>
        <v/>
      </c>
      <c r="BP44" s="102" t="str">
        <f t="shared" si="41"/>
        <v/>
      </c>
      <c r="BQ44" s="102" t="str">
        <f t="shared" si="41"/>
        <v/>
      </c>
      <c r="BR44" s="102" t="str">
        <f t="shared" si="41"/>
        <v/>
      </c>
    </row>
    <row r="45" spans="1:70" ht="15.95" hidden="1" customHeight="1" x14ac:dyDescent="0.3">
      <c r="B45" s="179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33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34"/>
        <v/>
      </c>
      <c r="AN45" s="101">
        <v>0</v>
      </c>
      <c r="AO45" s="179"/>
      <c r="AP45" s="179" t="str">
        <f t="shared" si="35"/>
        <v/>
      </c>
      <c r="AQ45" s="179" t="str">
        <f t="shared" si="36"/>
        <v/>
      </c>
      <c r="AR45" s="179" t="str">
        <f>IF(OR(AL45=0,AL45=""),"",IF(OR(AL45=AL46,AL45=AL47,AL45=AL48,AL45=AL49,AL45=AL50,AL45=AL51,AL45=AL52,AL45=AL53,AL45=AL38,AL45=AL39,AL45=AL40,AL45=AL41,AL45=AL42,AL45=AL43,AL45=AL44),"=",""))</f>
        <v/>
      </c>
      <c r="AS45" s="179"/>
      <c r="AT45" s="179" t="str">
        <f t="shared" si="37"/>
        <v/>
      </c>
      <c r="AU45" s="179" t="str">
        <f t="shared" si="38"/>
        <v/>
      </c>
      <c r="AV45" s="179" t="str">
        <f>IF(OR(AM45=0,AM45=""),"",IF(OR(AM45=AM46,AM45=AM47,AM45=AM48,AM45=AM49,AM45=AM50,AM45=AM51,AM45=AM52,AM45=AM53,AM45=AM38,AM45=AM39,AM45=AM40,AM45=AM41,AM45=AM42,AM45=AM43,AM45=AM44),"=",""))</f>
        <v/>
      </c>
      <c r="AW45" s="179" t="e">
        <f>IF(OR(AK45=0,AG45=0,#REF!="B"),"",AK45)</f>
        <v>#REF!</v>
      </c>
      <c r="AX45" s="179" t="e">
        <f>IF(OR(AK45=0,AG45=0,#REF!="A"),"",AK45)</f>
        <v>#REF!</v>
      </c>
      <c r="AZ45" s="102" t="e">
        <f t="shared" si="39"/>
        <v>#REF!</v>
      </c>
      <c r="BA45" s="102" t="e">
        <f t="shared" si="39"/>
        <v>#REF!</v>
      </c>
      <c r="BB45" s="93"/>
      <c r="BC45" s="102" t="str">
        <f t="shared" si="40"/>
        <v/>
      </c>
      <c r="BD45" s="102" t="str">
        <f t="shared" si="40"/>
        <v/>
      </c>
      <c r="BE45" s="102" t="str">
        <f t="shared" si="40"/>
        <v/>
      </c>
      <c r="BF45" s="102" t="str">
        <f t="shared" si="40"/>
        <v/>
      </c>
      <c r="BG45" s="102" t="str">
        <f t="shared" si="40"/>
        <v/>
      </c>
      <c r="BH45" s="102" t="str">
        <f t="shared" si="40"/>
        <v/>
      </c>
      <c r="BI45" s="102" t="str">
        <f t="shared" si="40"/>
        <v/>
      </c>
      <c r="BJ45" s="102" t="str">
        <f t="shared" si="40"/>
        <v/>
      </c>
      <c r="BK45" s="102" t="str">
        <f t="shared" si="41"/>
        <v/>
      </c>
      <c r="BL45" s="102" t="str">
        <f t="shared" si="41"/>
        <v/>
      </c>
      <c r="BM45" s="102" t="str">
        <f t="shared" si="41"/>
        <v/>
      </c>
      <c r="BN45" s="102" t="str">
        <f t="shared" si="41"/>
        <v/>
      </c>
      <c r="BO45" s="102" t="str">
        <f t="shared" si="41"/>
        <v/>
      </c>
      <c r="BP45" s="102" t="str">
        <f t="shared" si="41"/>
        <v/>
      </c>
      <c r="BQ45" s="102" t="str">
        <f t="shared" si="41"/>
        <v/>
      </c>
      <c r="BR45" s="102" t="str">
        <f t="shared" si="41"/>
        <v/>
      </c>
    </row>
    <row r="46" spans="1:70" ht="15.95" hidden="1" customHeight="1" x14ac:dyDescent="0.3">
      <c r="B46" s="179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33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42">IF(OR($F46=0,$F46=""),"",VLOOKUP($F46,u17mhj,6,FALSE))</f>
        <v/>
      </c>
      <c r="AM46" s="100" t="str">
        <f t="shared" si="34"/>
        <v/>
      </c>
      <c r="AN46" s="101">
        <v>0</v>
      </c>
      <c r="AO46" s="179"/>
      <c r="AP46" s="179" t="str">
        <f t="shared" si="35"/>
        <v/>
      </c>
      <c r="AQ46" s="179" t="str">
        <f t="shared" si="36"/>
        <v/>
      </c>
      <c r="AR46" s="179" t="str">
        <f>IF(OR(AL46=0,AL46=""),"",IF(OR(AL46=AL47,AL46=AL48,AL46=AL49,AL46=AL50,AL46=AL51,AL46=AL52,AL46=AL53,AL46=AL38,AL46=AL39,AL46=AL40,AL46=AL41,AL46=AL42,AL46=AL43,AL46=AL44,AL46=AL45),"=",""))</f>
        <v/>
      </c>
      <c r="AS46" s="179"/>
      <c r="AT46" s="179" t="str">
        <f t="shared" si="37"/>
        <v/>
      </c>
      <c r="AU46" s="179" t="str">
        <f t="shared" si="38"/>
        <v/>
      </c>
      <c r="AV46" s="179" t="str">
        <f>IF(OR(AM46=0,AM46=""),"",IF(OR(AM46=AM47,AM46=AM48,AM46=AM49,AM46=AM50,AM46=AM51,AM46=AM52,AM46=AM53,AM46=AM38,AM46=AM39,AM46=AM40,AM46=AM41,AM46=AM42,AM46=AM43,AM46=AM44,AM46=AM45),"=",""))</f>
        <v/>
      </c>
      <c r="AW46" s="179" t="e">
        <f>IF(OR(AK46=0,AG46=0,#REF!="B"),"",AK46)</f>
        <v>#REF!</v>
      </c>
      <c r="AX46" s="179" t="e">
        <f>IF(OR(AK46=0,AG46=0,#REF!="A"),"",AK46)</f>
        <v>#REF!</v>
      </c>
      <c r="AZ46" s="102" t="e">
        <f t="shared" si="39"/>
        <v>#REF!</v>
      </c>
      <c r="BA46" s="102" t="e">
        <f t="shared" si="39"/>
        <v>#REF!</v>
      </c>
      <c r="BB46" s="93"/>
      <c r="BC46" s="102" t="str">
        <f t="shared" si="40"/>
        <v/>
      </c>
      <c r="BD46" s="102" t="str">
        <f t="shared" si="40"/>
        <v/>
      </c>
      <c r="BE46" s="102" t="str">
        <f t="shared" si="40"/>
        <v/>
      </c>
      <c r="BF46" s="102" t="str">
        <f t="shared" si="40"/>
        <v/>
      </c>
      <c r="BG46" s="102" t="str">
        <f t="shared" si="40"/>
        <v/>
      </c>
      <c r="BH46" s="102" t="str">
        <f t="shared" si="40"/>
        <v/>
      </c>
      <c r="BI46" s="102" t="str">
        <f t="shared" si="40"/>
        <v/>
      </c>
      <c r="BJ46" s="102" t="str">
        <f t="shared" si="40"/>
        <v/>
      </c>
      <c r="BK46" s="102" t="str">
        <f t="shared" si="41"/>
        <v/>
      </c>
      <c r="BL46" s="102" t="str">
        <f t="shared" si="41"/>
        <v/>
      </c>
      <c r="BM46" s="102" t="str">
        <f t="shared" si="41"/>
        <v/>
      </c>
      <c r="BN46" s="102" t="str">
        <f t="shared" si="41"/>
        <v/>
      </c>
      <c r="BO46" s="102" t="str">
        <f t="shared" si="41"/>
        <v/>
      </c>
      <c r="BP46" s="102" t="str">
        <f t="shared" si="41"/>
        <v/>
      </c>
      <c r="BQ46" s="102" t="str">
        <f t="shared" si="41"/>
        <v/>
      </c>
      <c r="BR46" s="102" t="str">
        <f t="shared" si="41"/>
        <v/>
      </c>
    </row>
    <row r="47" spans="1:70" ht="15.95" hidden="1" customHeight="1" x14ac:dyDescent="0.3">
      <c r="B47" s="179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33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42"/>
        <v/>
      </c>
      <c r="AM47" s="100" t="str">
        <f t="shared" si="34"/>
        <v/>
      </c>
      <c r="AN47" s="101">
        <v>0</v>
      </c>
      <c r="AO47" s="179"/>
      <c r="AP47" s="179" t="str">
        <f t="shared" si="35"/>
        <v/>
      </c>
      <c r="AQ47" s="179" t="str">
        <f t="shared" si="36"/>
        <v/>
      </c>
      <c r="AR47" s="179" t="str">
        <f>IF(OR(AL47=0,AL47=""),"",IF(OR(AL47=AL48,AL47=AL49,AL47=AL50,AL47=AL51,AL47=AL52,AL47=AL53,AL47=AL38,AL47=AL39,AL47=AL40,AL47=AL41,AL47=AL42,AL47=AL43,AL47=AL44,AL47=AL45,AL47=AL46),"=",""))</f>
        <v/>
      </c>
      <c r="AS47" s="179"/>
      <c r="AT47" s="179" t="str">
        <f t="shared" si="37"/>
        <v/>
      </c>
      <c r="AU47" s="179" t="str">
        <f t="shared" si="38"/>
        <v/>
      </c>
      <c r="AV47" s="179" t="str">
        <f>IF(OR(AM47=0,AM47=""),"",IF(OR(AM47=AM48,AM47=AM49,AM47=AM50,AM47=AM51,AM47=AM52,AM47=AM53,AM47=AM38,AM47=AM39,AM47=AM40,AM47=AM41,AM47=AM42,AM47=AM43,AM47=AM44,AM47=AM45,AM47=AM46),"=",""))</f>
        <v/>
      </c>
      <c r="AW47" s="179" t="e">
        <f>IF(OR(AK47=0,AG47=0,#REF!="B"),"",AK47)</f>
        <v>#REF!</v>
      </c>
      <c r="AX47" s="179" t="e">
        <f>IF(OR(AK47=0,AG47=0,#REF!="A"),"",AK47)</f>
        <v>#REF!</v>
      </c>
      <c r="AZ47" s="102" t="e">
        <f t="shared" si="39"/>
        <v>#REF!</v>
      </c>
      <c r="BA47" s="102" t="e">
        <f t="shared" si="39"/>
        <v>#REF!</v>
      </c>
      <c r="BB47" s="93"/>
      <c r="BC47" s="102" t="str">
        <f t="shared" si="40"/>
        <v/>
      </c>
      <c r="BD47" s="102" t="str">
        <f t="shared" si="40"/>
        <v/>
      </c>
      <c r="BE47" s="102" t="str">
        <f t="shared" si="40"/>
        <v/>
      </c>
      <c r="BF47" s="102" t="str">
        <f t="shared" si="40"/>
        <v/>
      </c>
      <c r="BG47" s="102" t="str">
        <f t="shared" si="40"/>
        <v/>
      </c>
      <c r="BH47" s="102" t="str">
        <f t="shared" si="40"/>
        <v/>
      </c>
      <c r="BI47" s="102" t="str">
        <f t="shared" si="40"/>
        <v/>
      </c>
      <c r="BJ47" s="102" t="str">
        <f t="shared" si="40"/>
        <v/>
      </c>
      <c r="BK47" s="102" t="str">
        <f t="shared" si="41"/>
        <v/>
      </c>
      <c r="BL47" s="102" t="str">
        <f t="shared" si="41"/>
        <v/>
      </c>
      <c r="BM47" s="102" t="str">
        <f t="shared" si="41"/>
        <v/>
      </c>
      <c r="BN47" s="102" t="str">
        <f t="shared" si="41"/>
        <v/>
      </c>
      <c r="BO47" s="102" t="str">
        <f t="shared" si="41"/>
        <v/>
      </c>
      <c r="BP47" s="102" t="str">
        <f t="shared" si="41"/>
        <v/>
      </c>
      <c r="BQ47" s="102" t="str">
        <f t="shared" si="41"/>
        <v/>
      </c>
      <c r="BR47" s="102" t="str">
        <f t="shared" si="41"/>
        <v/>
      </c>
    </row>
    <row r="48" spans="1:70" ht="15.95" hidden="1" customHeight="1" x14ac:dyDescent="0.3">
      <c r="B48" s="179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33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42"/>
        <v/>
      </c>
      <c r="AM48" s="100" t="str">
        <f t="shared" si="34"/>
        <v/>
      </c>
      <c r="AN48" s="101">
        <v>0</v>
      </c>
      <c r="AO48" s="179"/>
      <c r="AP48" s="179" t="str">
        <f t="shared" si="35"/>
        <v/>
      </c>
      <c r="AQ48" s="179" t="str">
        <f t="shared" si="36"/>
        <v/>
      </c>
      <c r="AR48" s="179" t="str">
        <f>IF(OR(AL48=0,AL48=""),"",IF(OR(AL48=AL49,AL48=AL50,AL48=AL51,AL48=AL52,AL48=AL53,AL48=AL38,AL48=AL39,AL48=AL40,AL48=AL41,AL48=AL42,AL48=AL43,AL48=AL44,AL48=AL45,AL48=AL46,AL48=AL47),"=",""))</f>
        <v/>
      </c>
      <c r="AS48" s="179"/>
      <c r="AT48" s="179" t="str">
        <f t="shared" si="37"/>
        <v/>
      </c>
      <c r="AU48" s="179" t="str">
        <f t="shared" si="38"/>
        <v/>
      </c>
      <c r="AV48" s="179" t="str">
        <f>IF(OR(AM48=0,AM48=""),"",IF(OR(AM48=AM49,AM48=AM50,AM48=AM51,AM48=AM52,AM48=AM53,AM48=AM38,AM48=AM39,AM48=AM40,AM48=AM41,AM48=AM42,AM48=AM43,AM48=AM44,AM48=AM45,AM48=AM46,AM48=AM47),"=",""))</f>
        <v/>
      </c>
      <c r="AW48" s="179" t="e">
        <f>IF(OR(AK48=0,AG48=0,#REF!="B"),"",AK48)</f>
        <v>#REF!</v>
      </c>
      <c r="AX48" s="179" t="e">
        <f>IF(OR(AK48=0,AG48=0,#REF!="A"),"",AK48)</f>
        <v>#REF!</v>
      </c>
      <c r="AZ48" s="102" t="e">
        <f t="shared" si="39"/>
        <v>#REF!</v>
      </c>
      <c r="BA48" s="102" t="e">
        <f t="shared" si="39"/>
        <v>#REF!</v>
      </c>
      <c r="BB48" s="93"/>
      <c r="BC48" s="102" t="str">
        <f t="shared" si="40"/>
        <v/>
      </c>
      <c r="BD48" s="102" t="str">
        <f t="shared" si="40"/>
        <v/>
      </c>
      <c r="BE48" s="102" t="str">
        <f t="shared" si="40"/>
        <v/>
      </c>
      <c r="BF48" s="102" t="str">
        <f t="shared" si="40"/>
        <v/>
      </c>
      <c r="BG48" s="102" t="str">
        <f t="shared" si="40"/>
        <v/>
      </c>
      <c r="BH48" s="102" t="str">
        <f t="shared" si="40"/>
        <v/>
      </c>
      <c r="BI48" s="102" t="str">
        <f t="shared" si="40"/>
        <v/>
      </c>
      <c r="BJ48" s="102" t="str">
        <f t="shared" si="40"/>
        <v/>
      </c>
      <c r="BK48" s="102" t="str">
        <f t="shared" si="41"/>
        <v/>
      </c>
      <c r="BL48" s="102" t="str">
        <f t="shared" si="41"/>
        <v/>
      </c>
      <c r="BM48" s="102" t="str">
        <f t="shared" si="41"/>
        <v/>
      </c>
      <c r="BN48" s="102" t="str">
        <f t="shared" si="41"/>
        <v/>
      </c>
      <c r="BO48" s="102" t="str">
        <f t="shared" si="41"/>
        <v/>
      </c>
      <c r="BP48" s="102" t="str">
        <f t="shared" si="41"/>
        <v/>
      </c>
      <c r="BQ48" s="102" t="str">
        <f t="shared" si="41"/>
        <v/>
      </c>
      <c r="BR48" s="102" t="str">
        <f t="shared" si="41"/>
        <v/>
      </c>
    </row>
    <row r="49" spans="2:70" ht="15.95" hidden="1" customHeight="1" x14ac:dyDescent="0.3">
      <c r="B49" s="179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33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42"/>
        <v/>
      </c>
      <c r="AM49" s="100" t="str">
        <f t="shared" si="34"/>
        <v/>
      </c>
      <c r="AN49" s="101">
        <v>0</v>
      </c>
      <c r="AO49" s="179"/>
      <c r="AP49" s="179" t="str">
        <f t="shared" si="35"/>
        <v/>
      </c>
      <c r="AQ49" s="179" t="str">
        <f t="shared" si="36"/>
        <v/>
      </c>
      <c r="AR49" s="179" t="str">
        <f>IF(OR(AL49=0,AL49=""),"",IF(OR(AL49=AL50,AL49=AL51,AL49=AL52,AL49=AL53,AL49=AL38,AL49=AL39,AL49=AL40,AL49=AL41,AL49=AL42,AL49=AL43,AL49=AL44,AL49=AL45,AL49=AL46,AL49=AL47,AL49=AL48),"=",""))</f>
        <v/>
      </c>
      <c r="AS49" s="179"/>
      <c r="AT49" s="179" t="str">
        <f t="shared" si="37"/>
        <v/>
      </c>
      <c r="AU49" s="179" t="str">
        <f t="shared" si="38"/>
        <v/>
      </c>
      <c r="AV49" s="179" t="str">
        <f>IF(OR(AM49=0,AM49=""),"",IF(OR(AM49=AM50,AM49=AM51,AM49=AM52,AM49=AM53,AM49=AM38,AM49=AM39,AM49=AM40,AM49=AM41,AM49=AM42,AM49=AM43,AM49=AM44,AM49=AM45,AM49=AM46,AM49=AM47,AM49=AM48),"=",""))</f>
        <v/>
      </c>
      <c r="AW49" s="179" t="e">
        <f>IF(OR(AK49=0,AG49=0,#REF!="B"),"",AK49)</f>
        <v>#REF!</v>
      </c>
      <c r="AX49" s="179" t="e">
        <f>IF(OR(AK49=0,AG49=0,#REF!="A"),"",AK49)</f>
        <v>#REF!</v>
      </c>
      <c r="AZ49" s="102" t="e">
        <f t="shared" si="39"/>
        <v>#REF!</v>
      </c>
      <c r="BA49" s="102" t="e">
        <f t="shared" si="39"/>
        <v>#REF!</v>
      </c>
      <c r="BB49" s="93"/>
      <c r="BC49" s="102" t="str">
        <f t="shared" si="40"/>
        <v/>
      </c>
      <c r="BD49" s="102" t="str">
        <f t="shared" si="40"/>
        <v/>
      </c>
      <c r="BE49" s="102" t="str">
        <f t="shared" si="40"/>
        <v/>
      </c>
      <c r="BF49" s="102" t="str">
        <f t="shared" si="40"/>
        <v/>
      </c>
      <c r="BG49" s="102" t="str">
        <f t="shared" si="40"/>
        <v/>
      </c>
      <c r="BH49" s="102" t="str">
        <f t="shared" si="40"/>
        <v/>
      </c>
      <c r="BI49" s="102" t="str">
        <f t="shared" si="40"/>
        <v/>
      </c>
      <c r="BJ49" s="102" t="str">
        <f t="shared" si="40"/>
        <v/>
      </c>
      <c r="BK49" s="102" t="str">
        <f t="shared" si="41"/>
        <v/>
      </c>
      <c r="BL49" s="102" t="str">
        <f t="shared" si="41"/>
        <v/>
      </c>
      <c r="BM49" s="102" t="str">
        <f t="shared" si="41"/>
        <v/>
      </c>
      <c r="BN49" s="102" t="str">
        <f t="shared" si="41"/>
        <v/>
      </c>
      <c r="BO49" s="102" t="str">
        <f t="shared" si="41"/>
        <v/>
      </c>
      <c r="BP49" s="102" t="str">
        <f t="shared" si="41"/>
        <v/>
      </c>
      <c r="BQ49" s="102" t="str">
        <f t="shared" si="41"/>
        <v/>
      </c>
      <c r="BR49" s="102" t="str">
        <f t="shared" si="41"/>
        <v/>
      </c>
    </row>
    <row r="50" spans="2:70" ht="15.95" hidden="1" customHeight="1" x14ac:dyDescent="0.3">
      <c r="B50" s="179"/>
      <c r="C50" s="86"/>
      <c r="D50" s="86"/>
      <c r="E50" s="97">
        <v>29</v>
      </c>
      <c r="F50" s="123"/>
      <c r="G50" s="136" t="str">
        <f t="shared" ref="G50:G53" si="43">IF(OR($F50=0,$F50="",ISERROR(VLOOKUP($F50,competitors,5,FALSE))=TRUE),"",VLOOKUP($F50,competitors,5,FALSE))</f>
        <v/>
      </c>
      <c r="H50" s="136" t="str">
        <f t="shared" si="33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42"/>
        <v/>
      </c>
      <c r="AM50" s="100" t="str">
        <f t="shared" si="34"/>
        <v/>
      </c>
      <c r="AN50" s="101">
        <v>0</v>
      </c>
      <c r="AO50" s="179"/>
      <c r="AP50" s="179" t="str">
        <f t="shared" si="35"/>
        <v/>
      </c>
      <c r="AQ50" s="179" t="str">
        <f t="shared" si="36"/>
        <v/>
      </c>
      <c r="AR50" s="179" t="str">
        <f>IF(OR(AL50=0,AL50=""),"",IF(OR(AL50=AL51,AL50=AL52,AL50=AL53,AL50=AL38,AL50=AL39,AL50=AL40,AL50=AL41,AL50=AL42,AL50=AL43,AL50=AL44,AL50=AL45,AL50=AL46,AL50=AL47,AL50=AL48,AL50=AL49),"=",""))</f>
        <v/>
      </c>
      <c r="AS50" s="179"/>
      <c r="AT50" s="179" t="str">
        <f t="shared" si="37"/>
        <v/>
      </c>
      <c r="AU50" s="179" t="str">
        <f t="shared" si="38"/>
        <v/>
      </c>
      <c r="AV50" s="179" t="str">
        <f>IF(OR(AM50=0,AM50=""),"",IF(OR(AM50=AM51,AM50=AM52,AM50=AM53,AM50=AM38,AM50=AM39,AM50=AM40,AM50=AM41,AM50=AM42,AM50=AM43,AM50=AM44,AM50=AM45,AM50=AM46,AM50=AM47,AM50=AM48,AM50=AM49),"=",""))</f>
        <v/>
      </c>
      <c r="AW50" s="179" t="e">
        <f>IF(OR(AK50=0,AG50=0,#REF!="B"),"",AK50)</f>
        <v>#REF!</v>
      </c>
      <c r="AX50" s="179" t="e">
        <f>IF(OR(AK50=0,AG50=0,#REF!="A"),"",AK50)</f>
        <v>#REF!</v>
      </c>
      <c r="AZ50" s="102" t="e">
        <f t="shared" si="39"/>
        <v>#REF!</v>
      </c>
      <c r="BA50" s="102" t="e">
        <f t="shared" si="39"/>
        <v>#REF!</v>
      </c>
      <c r="BB50" s="93"/>
      <c r="BC50" s="102" t="str">
        <f t="shared" si="40"/>
        <v/>
      </c>
      <c r="BD50" s="102" t="str">
        <f t="shared" si="40"/>
        <v/>
      </c>
      <c r="BE50" s="102" t="str">
        <f t="shared" si="40"/>
        <v/>
      </c>
      <c r="BF50" s="102" t="str">
        <f t="shared" si="40"/>
        <v/>
      </c>
      <c r="BG50" s="102" t="str">
        <f t="shared" si="40"/>
        <v/>
      </c>
      <c r="BH50" s="102" t="str">
        <f t="shared" si="40"/>
        <v/>
      </c>
      <c r="BI50" s="102" t="str">
        <f t="shared" si="40"/>
        <v/>
      </c>
      <c r="BJ50" s="102" t="str">
        <f t="shared" si="40"/>
        <v/>
      </c>
      <c r="BK50" s="102" t="str">
        <f t="shared" si="41"/>
        <v/>
      </c>
      <c r="BL50" s="102" t="str">
        <f t="shared" si="41"/>
        <v/>
      </c>
      <c r="BM50" s="102" t="str">
        <f t="shared" si="41"/>
        <v/>
      </c>
      <c r="BN50" s="102" t="str">
        <f t="shared" si="41"/>
        <v/>
      </c>
      <c r="BO50" s="102" t="str">
        <f t="shared" si="41"/>
        <v/>
      </c>
      <c r="BP50" s="102" t="str">
        <f t="shared" si="41"/>
        <v/>
      </c>
      <c r="BQ50" s="102" t="str">
        <f t="shared" si="41"/>
        <v/>
      </c>
      <c r="BR50" s="102" t="str">
        <f t="shared" si="41"/>
        <v/>
      </c>
    </row>
    <row r="51" spans="2:70" ht="15.95" hidden="1" customHeight="1" x14ac:dyDescent="0.3">
      <c r="B51" s="179"/>
      <c r="C51" s="86"/>
      <c r="D51" s="86"/>
      <c r="E51" s="88">
        <v>30</v>
      </c>
      <c r="F51" s="123"/>
      <c r="G51" s="136" t="str">
        <f t="shared" si="43"/>
        <v/>
      </c>
      <c r="H51" s="136" t="str">
        <f t="shared" si="33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42"/>
        <v/>
      </c>
      <c r="AM51" s="100" t="str">
        <f t="shared" si="34"/>
        <v/>
      </c>
      <c r="AN51" s="101">
        <v>0</v>
      </c>
      <c r="AO51" s="179"/>
      <c r="AP51" s="179" t="str">
        <f t="shared" si="35"/>
        <v/>
      </c>
      <c r="AQ51" s="179" t="str">
        <f t="shared" si="36"/>
        <v/>
      </c>
      <c r="AR51" s="179" t="str">
        <f>IF(OR(AL51=0,AL51=""),"",IF(OR(AL51=AL52,AL51=AL53,AL51=AL38,AL51=AL39,AL51=AL40,AL51=AL41,AL51=AL42,AL51=AL43,AL51=AL44,AL51=AL45,AL51=AL46,AL51=AL47,AL51=AL48,AL51=AL49,AL51=AL50),"=",""))</f>
        <v/>
      </c>
      <c r="AS51" s="179"/>
      <c r="AT51" s="179" t="str">
        <f t="shared" si="37"/>
        <v/>
      </c>
      <c r="AU51" s="179" t="str">
        <f t="shared" si="38"/>
        <v/>
      </c>
      <c r="AV51" s="179" t="str">
        <f>IF(OR(AM51=0,AM51=""),"",IF(OR(AM51=AM52,AM51=AM53,AM51=AM38,AM51=AM39,AM51=AM40,AM51=AM41,AM51=AM42,AM51=AM43,AM51=AM44,AM51=AM45,AM51=AM46,AM51=AM47,AM51=AM48,AM51=AM49,AM51=AM50),"=",""))</f>
        <v/>
      </c>
      <c r="AW51" s="179" t="e">
        <f>IF(OR(AK51=0,AG51=0,#REF!="B"),"",AK51)</f>
        <v>#REF!</v>
      </c>
      <c r="AX51" s="179" t="e">
        <f>IF(OR(AK51=0,AG51=0,#REF!="A"),"",AK51)</f>
        <v>#REF!</v>
      </c>
      <c r="AZ51" s="102" t="e">
        <f t="shared" si="39"/>
        <v>#REF!</v>
      </c>
      <c r="BA51" s="102" t="e">
        <f t="shared" si="39"/>
        <v>#REF!</v>
      </c>
      <c r="BB51" s="93"/>
      <c r="BC51" s="102" t="str">
        <f t="shared" si="40"/>
        <v/>
      </c>
      <c r="BD51" s="102" t="str">
        <f t="shared" si="40"/>
        <v/>
      </c>
      <c r="BE51" s="102" t="str">
        <f t="shared" si="40"/>
        <v/>
      </c>
      <c r="BF51" s="102" t="str">
        <f t="shared" si="40"/>
        <v/>
      </c>
      <c r="BG51" s="102" t="str">
        <f t="shared" si="40"/>
        <v/>
      </c>
      <c r="BH51" s="102" t="str">
        <f t="shared" si="40"/>
        <v/>
      </c>
      <c r="BI51" s="102" t="str">
        <f t="shared" si="40"/>
        <v/>
      </c>
      <c r="BJ51" s="102" t="str">
        <f t="shared" si="40"/>
        <v/>
      </c>
      <c r="BK51" s="102" t="str">
        <f t="shared" si="41"/>
        <v/>
      </c>
      <c r="BL51" s="102" t="str">
        <f t="shared" si="41"/>
        <v/>
      </c>
      <c r="BM51" s="102" t="str">
        <f t="shared" si="41"/>
        <v/>
      </c>
      <c r="BN51" s="102" t="str">
        <f t="shared" si="41"/>
        <v/>
      </c>
      <c r="BO51" s="102" t="str">
        <f t="shared" si="41"/>
        <v/>
      </c>
      <c r="BP51" s="102" t="str">
        <f t="shared" si="41"/>
        <v/>
      </c>
      <c r="BQ51" s="102" t="str">
        <f t="shared" si="41"/>
        <v/>
      </c>
      <c r="BR51" s="102" t="str">
        <f t="shared" si="41"/>
        <v/>
      </c>
    </row>
    <row r="52" spans="2:70" ht="15.95" hidden="1" customHeight="1" x14ac:dyDescent="0.3">
      <c r="B52" s="179"/>
      <c r="C52" s="86"/>
      <c r="D52" s="86"/>
      <c r="E52" s="97">
        <v>31</v>
      </c>
      <c r="F52" s="123"/>
      <c r="G52" s="136" t="str">
        <f t="shared" si="43"/>
        <v/>
      </c>
      <c r="H52" s="136" t="str">
        <f t="shared" si="33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42"/>
        <v/>
      </c>
      <c r="AM52" s="100" t="str">
        <f t="shared" si="34"/>
        <v/>
      </c>
      <c r="AN52" s="101">
        <v>0</v>
      </c>
      <c r="AO52" s="179"/>
      <c r="AP52" s="179" t="str">
        <f t="shared" si="35"/>
        <v/>
      </c>
      <c r="AQ52" s="179" t="str">
        <f t="shared" si="36"/>
        <v/>
      </c>
      <c r="AR52" s="179" t="str">
        <f>IF(OR(AL52=0,AL52=""),"",IF(OR(AL52=AL53,AL52=AL38,AL52=AL39,AL52=AL40,AL52=AL41,AL52=AL42,AL52=AL43,AL52=AL44,AL52=AL45,AL52=AL46,AL52=AL47,AL52=AL48,AL52=AL49,AL52=AL50,AL52=AL51),"=",""))</f>
        <v/>
      </c>
      <c r="AS52" s="179"/>
      <c r="AT52" s="179" t="str">
        <f t="shared" si="37"/>
        <v/>
      </c>
      <c r="AU52" s="179" t="str">
        <f t="shared" si="38"/>
        <v/>
      </c>
      <c r="AV52" s="179" t="str">
        <f>IF(OR(AM52=0,AM52=""),"",IF(OR(AM52=AM53,AM52=AM38,AM52=AM39,AM52=AM40,AM52=AM41,AM52=AM42,AM52=AM43,AM52=AM44,AM52=AM45,AM52=AM46,AM52=AM47,AM52=AM48,AM52=AM49,AM52=AM50,AM52=AM51),"=",""))</f>
        <v/>
      </c>
      <c r="AW52" s="179" t="e">
        <f>IF(OR(AK52=0,AG52=0,#REF!="B"),"",AK52)</f>
        <v>#REF!</v>
      </c>
      <c r="AX52" s="179" t="e">
        <f>IF(OR(AK52=0,AG52=0,#REF!="A"),"",AK52)</f>
        <v>#REF!</v>
      </c>
      <c r="AZ52" s="102" t="e">
        <f t="shared" si="39"/>
        <v>#REF!</v>
      </c>
      <c r="BA52" s="102" t="e">
        <f t="shared" si="39"/>
        <v>#REF!</v>
      </c>
      <c r="BB52" s="93"/>
      <c r="BC52" s="102" t="str">
        <f t="shared" si="40"/>
        <v/>
      </c>
      <c r="BD52" s="102" t="str">
        <f t="shared" si="40"/>
        <v/>
      </c>
      <c r="BE52" s="102" t="str">
        <f t="shared" si="40"/>
        <v/>
      </c>
      <c r="BF52" s="102" t="str">
        <f t="shared" si="40"/>
        <v/>
      </c>
      <c r="BG52" s="102" t="str">
        <f t="shared" si="40"/>
        <v/>
      </c>
      <c r="BH52" s="102" t="str">
        <f t="shared" si="40"/>
        <v/>
      </c>
      <c r="BI52" s="102" t="str">
        <f t="shared" si="40"/>
        <v/>
      </c>
      <c r="BJ52" s="102" t="str">
        <f t="shared" si="40"/>
        <v/>
      </c>
      <c r="BK52" s="102" t="str">
        <f t="shared" si="41"/>
        <v/>
      </c>
      <c r="BL52" s="102" t="str">
        <f t="shared" si="41"/>
        <v/>
      </c>
      <c r="BM52" s="102" t="str">
        <f t="shared" si="41"/>
        <v/>
      </c>
      <c r="BN52" s="102" t="str">
        <f t="shared" si="41"/>
        <v/>
      </c>
      <c r="BO52" s="102" t="str">
        <f t="shared" si="41"/>
        <v/>
      </c>
      <c r="BP52" s="102" t="str">
        <f t="shared" si="41"/>
        <v/>
      </c>
      <c r="BQ52" s="102" t="str">
        <f t="shared" si="41"/>
        <v/>
      </c>
      <c r="BR52" s="102" t="str">
        <f t="shared" si="41"/>
        <v/>
      </c>
    </row>
    <row r="53" spans="2:70" ht="15.95" hidden="1" customHeight="1" x14ac:dyDescent="0.3">
      <c r="B53" s="179"/>
      <c r="C53" s="86"/>
      <c r="D53" s="86"/>
      <c r="E53" s="88">
        <v>32</v>
      </c>
      <c r="F53" s="123"/>
      <c r="G53" s="136" t="str">
        <f t="shared" si="43"/>
        <v/>
      </c>
      <c r="H53" s="136" t="str">
        <f t="shared" si="33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42"/>
        <v/>
      </c>
      <c r="AM53" s="100" t="str">
        <f t="shared" si="34"/>
        <v/>
      </c>
      <c r="AN53" s="101">
        <v>0</v>
      </c>
      <c r="AO53" s="179"/>
      <c r="AP53" s="179" t="str">
        <f t="shared" si="35"/>
        <v/>
      </c>
      <c r="AQ53" s="179" t="str">
        <f t="shared" si="36"/>
        <v/>
      </c>
      <c r="AR53" s="179" t="str">
        <f>IF(OR(AL53=0,AL53=""),"",IF(OR(AL53=AL38,AL53=AL39,AL53=AL40,AL53=AL41,AL53=AL42,AL53=AL43,AL53=AL44,AL53=AL45,AL53=AL46,AL53=AL47,AL53=AL48,AL53=AL49,AL53=AL50,AL53=AL51,AL53=AL52),"=",""))</f>
        <v/>
      </c>
      <c r="AS53" s="179"/>
      <c r="AT53" s="179" t="str">
        <f t="shared" si="37"/>
        <v/>
      </c>
      <c r="AU53" s="179" t="str">
        <f t="shared" si="38"/>
        <v/>
      </c>
      <c r="AV53" s="179" t="str">
        <f>IF(OR(AM53=0,AM53=""),"",IF(OR(AM53=AM38,AM53=AM39,AM53=AM40,AM53=AM41,AM53=AM42,AM53=AM43,AM53=AM44,AM53=AM45,AM53=AM46,AM53=AM47,AM53=AM48,AM53=AM49,AM53=AM50,AM53=AM51,AM53=AM52),"=",""))</f>
        <v/>
      </c>
      <c r="AW53" s="179" t="e">
        <f>IF(OR(AK53=0,AG53=0,#REF!="B"),"",AK53)</f>
        <v>#REF!</v>
      </c>
      <c r="AX53" s="179" t="e">
        <f>IF(OR(AK53=0,AG53=0,#REF!="A"),"",AK53)</f>
        <v>#REF!</v>
      </c>
      <c r="AZ53" s="102" t="e">
        <f t="shared" si="39"/>
        <v>#REF!</v>
      </c>
      <c r="BA53" s="102" t="e">
        <f t="shared" si="39"/>
        <v>#REF!</v>
      </c>
      <c r="BB53" s="93"/>
      <c r="BC53" s="102" t="str">
        <f t="shared" si="40"/>
        <v/>
      </c>
      <c r="BD53" s="102" t="str">
        <f t="shared" si="40"/>
        <v/>
      </c>
      <c r="BE53" s="102" t="str">
        <f t="shared" si="40"/>
        <v/>
      </c>
      <c r="BF53" s="102" t="str">
        <f t="shared" si="40"/>
        <v/>
      </c>
      <c r="BG53" s="102" t="str">
        <f t="shared" si="40"/>
        <v/>
      </c>
      <c r="BH53" s="102" t="str">
        <f t="shared" si="40"/>
        <v/>
      </c>
      <c r="BI53" s="102" t="str">
        <f t="shared" si="40"/>
        <v/>
      </c>
      <c r="BJ53" s="102" t="str">
        <f t="shared" si="40"/>
        <v/>
      </c>
      <c r="BK53" s="102" t="str">
        <f t="shared" si="41"/>
        <v/>
      </c>
      <c r="BL53" s="102" t="str">
        <f t="shared" si="41"/>
        <v/>
      </c>
      <c r="BM53" s="102" t="str">
        <f t="shared" si="41"/>
        <v/>
      </c>
      <c r="BN53" s="102" t="str">
        <f t="shared" si="41"/>
        <v/>
      </c>
      <c r="BO53" s="102" t="str">
        <f t="shared" si="41"/>
        <v/>
      </c>
      <c r="BP53" s="102" t="str">
        <f t="shared" si="41"/>
        <v/>
      </c>
      <c r="BQ53" s="102" t="str">
        <f t="shared" si="41"/>
        <v/>
      </c>
      <c r="BR53" s="102" t="str">
        <f t="shared" si="41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44">COUNTIF(BC38:BC53,BC37)</f>
        <v>0</v>
      </c>
      <c r="BD54" s="93">
        <f t="shared" si="44"/>
        <v>0</v>
      </c>
      <c r="BE54" s="93">
        <f t="shared" si="44"/>
        <v>0</v>
      </c>
      <c r="BF54" s="93">
        <f t="shared" si="44"/>
        <v>0</v>
      </c>
      <c r="BG54" s="93">
        <f t="shared" si="44"/>
        <v>0</v>
      </c>
      <c r="BH54" s="93">
        <f t="shared" si="44"/>
        <v>0</v>
      </c>
      <c r="BI54" s="93">
        <f t="shared" si="44"/>
        <v>0</v>
      </c>
      <c r="BJ54" s="93">
        <f t="shared" si="44"/>
        <v>0</v>
      </c>
      <c r="BK54" s="93">
        <f t="shared" si="44"/>
        <v>0</v>
      </c>
      <c r="BL54" s="93">
        <f t="shared" si="44"/>
        <v>0</v>
      </c>
      <c r="BM54" s="93">
        <f t="shared" si="44"/>
        <v>0</v>
      </c>
      <c r="BN54" s="93">
        <f t="shared" si="44"/>
        <v>0</v>
      </c>
      <c r="BO54" s="93">
        <f t="shared" si="44"/>
        <v>0</v>
      </c>
      <c r="BP54" s="93">
        <f t="shared" si="44"/>
        <v>0</v>
      </c>
      <c r="BQ54" s="93">
        <f t="shared" si="44"/>
        <v>0</v>
      </c>
      <c r="BR54" s="93">
        <f t="shared" si="44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83">
        <v>17</v>
      </c>
      <c r="F57" s="183" t="str">
        <f t="shared" ref="F57:F64" si="45">IF(ISERROR(VLOOKUP(C57,$K$68:$N$99,4,FALSE))=TRUE,"",IF(VLOOKUP(C57,$K$68:$N$99,4,FALSE)=0,"",VLOOKUP(C57,$K$68:$N$99,4,FALSE)))</f>
        <v/>
      </c>
      <c r="G57" s="126" t="str">
        <f t="shared" ref="G57:G64" si="46">IF(ISERROR(VLOOKUP(F57,$F$68:$H$99,2,FALSE))=TRUE,"",VLOOKUP(F57,$F$68:$H$99,2,FALSE))</f>
        <v/>
      </c>
      <c r="H57" s="126" t="str">
        <f t="shared" ref="H57:H64" si="47">IF(ISERROR(VLOOKUP(F57,$F$68:$H$99,3,FALSE))=TRUE,"",VLOOKUP(F57,$F$68:$H$99,3,FALSE))</f>
        <v/>
      </c>
      <c r="I57" s="384" t="str">
        <f t="shared" ref="I57:I64" si="48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49">IF(ISERROR(VLOOKUP(K57,$C$6:$AP$21,31,FALSE))=TRUE,"",CONCATENATE(VLOOKUP(K57,$C$6:$AP$21,38,FALSE),VLOOKUP(K57,$C$6:$AP$21,42,FALSE)))</f>
        <v/>
      </c>
      <c r="M57" s="321" t="str">
        <f t="shared" ref="M57:M64" si="50">IF(ISERROR(VLOOKUP(D57,$K$68:$N$99,4,FALSE))=TRUE,"",IF(VLOOKUP(D57,$K$68:$N$99,4,FALSE)=0,"",VLOOKUP(D57,$K$68:$N$99,4,FALSE)))</f>
        <v/>
      </c>
      <c r="N57" s="323"/>
      <c r="O57" s="388" t="str">
        <f t="shared" ref="O57:O64" si="51">IF(ISERROR(VLOOKUP(M57,$F$68:$H$99,2,FALSE))=TRUE,"",VLOOKUP(M57,$F$68:$H$99,2,FALSE))</f>
        <v/>
      </c>
      <c r="P57" s="389" t="str">
        <f t="shared" ref="P57:T64" si="52">IF(ISERROR(VLOOKUP(O57,$F$68:$H$99,2,FALSE))=TRUE,"",VLOOKUP(O57,$F$68:$H$99,2,FALSE))</f>
        <v/>
      </c>
      <c r="Q57" s="389" t="str">
        <f t="shared" si="52"/>
        <v/>
      </c>
      <c r="R57" s="389" t="str">
        <f t="shared" si="52"/>
        <v/>
      </c>
      <c r="S57" s="389" t="str">
        <f t="shared" si="52"/>
        <v/>
      </c>
      <c r="T57" s="390" t="str">
        <f t="shared" si="52"/>
        <v/>
      </c>
      <c r="U57" s="388" t="str">
        <f t="shared" ref="U57:U64" si="53">IF(ISERROR(VLOOKUP(M57,$F$68:$H$99,3,FALSE))=TRUE,"",VLOOKUP(M57,$F$68:$H$99,3,FALSE))</f>
        <v/>
      </c>
      <c r="V57" s="389" t="str">
        <f t="shared" ref="V57:Z64" si="54">IF(ISERROR(VLOOKUP(T57,$F$68:$H$99,3,FALSE))=TRUE,"",VLOOKUP(T57,$F$68:$H$99,3,FALSE))</f>
        <v/>
      </c>
      <c r="W57" s="389" t="str">
        <f t="shared" si="54"/>
        <v/>
      </c>
      <c r="X57" s="389" t="str">
        <f t="shared" si="54"/>
        <v/>
      </c>
      <c r="Y57" s="389" t="str">
        <f t="shared" si="54"/>
        <v/>
      </c>
      <c r="Z57" s="390" t="str">
        <f t="shared" si="54"/>
        <v/>
      </c>
      <c r="AA57" s="384" t="str">
        <f t="shared" ref="AA57:AA64" si="55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83">
        <v>18</v>
      </c>
      <c r="F58" s="183" t="str">
        <f t="shared" si="45"/>
        <v/>
      </c>
      <c r="G58" s="126" t="str">
        <f t="shared" si="46"/>
        <v/>
      </c>
      <c r="H58" s="126" t="str">
        <f t="shared" si="47"/>
        <v/>
      </c>
      <c r="I58" s="384" t="str">
        <f t="shared" si="48"/>
        <v/>
      </c>
      <c r="J58" s="385"/>
      <c r="K58" s="386">
        <v>26</v>
      </c>
      <c r="L58" s="387" t="str">
        <f t="shared" si="49"/>
        <v/>
      </c>
      <c r="M58" s="321" t="str">
        <f t="shared" si="50"/>
        <v/>
      </c>
      <c r="N58" s="323"/>
      <c r="O58" s="388" t="str">
        <f t="shared" si="51"/>
        <v/>
      </c>
      <c r="P58" s="389" t="str">
        <f t="shared" si="52"/>
        <v/>
      </c>
      <c r="Q58" s="389" t="str">
        <f t="shared" si="52"/>
        <v/>
      </c>
      <c r="R58" s="389" t="str">
        <f t="shared" si="52"/>
        <v/>
      </c>
      <c r="S58" s="389" t="str">
        <f t="shared" si="52"/>
        <v/>
      </c>
      <c r="T58" s="390" t="str">
        <f t="shared" si="52"/>
        <v/>
      </c>
      <c r="U58" s="388" t="str">
        <f t="shared" si="53"/>
        <v/>
      </c>
      <c r="V58" s="389" t="str">
        <f t="shared" si="54"/>
        <v/>
      </c>
      <c r="W58" s="389" t="str">
        <f t="shared" si="54"/>
        <v/>
      </c>
      <c r="X58" s="389" t="str">
        <f t="shared" si="54"/>
        <v/>
      </c>
      <c r="Y58" s="389" t="str">
        <f t="shared" si="54"/>
        <v/>
      </c>
      <c r="Z58" s="390" t="str">
        <f t="shared" si="54"/>
        <v/>
      </c>
      <c r="AA58" s="384" t="str">
        <f t="shared" si="55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83">
        <v>19</v>
      </c>
      <c r="F59" s="183" t="str">
        <f t="shared" si="45"/>
        <v/>
      </c>
      <c r="G59" s="126" t="str">
        <f t="shared" si="46"/>
        <v/>
      </c>
      <c r="H59" s="126" t="str">
        <f t="shared" si="47"/>
        <v/>
      </c>
      <c r="I59" s="384" t="str">
        <f t="shared" si="48"/>
        <v/>
      </c>
      <c r="J59" s="385"/>
      <c r="K59" s="386">
        <v>27</v>
      </c>
      <c r="L59" s="387" t="str">
        <f t="shared" si="49"/>
        <v/>
      </c>
      <c r="M59" s="321" t="str">
        <f t="shared" si="50"/>
        <v/>
      </c>
      <c r="N59" s="323"/>
      <c r="O59" s="388" t="str">
        <f t="shared" si="51"/>
        <v/>
      </c>
      <c r="P59" s="389" t="str">
        <f t="shared" si="52"/>
        <v/>
      </c>
      <c r="Q59" s="389" t="str">
        <f t="shared" si="52"/>
        <v/>
      </c>
      <c r="R59" s="389" t="str">
        <f t="shared" si="52"/>
        <v/>
      </c>
      <c r="S59" s="389" t="str">
        <f t="shared" si="52"/>
        <v/>
      </c>
      <c r="T59" s="390" t="str">
        <f t="shared" si="52"/>
        <v/>
      </c>
      <c r="U59" s="388" t="str">
        <f t="shared" si="53"/>
        <v/>
      </c>
      <c r="V59" s="389" t="str">
        <f t="shared" si="54"/>
        <v/>
      </c>
      <c r="W59" s="389" t="str">
        <f t="shared" si="54"/>
        <v/>
      </c>
      <c r="X59" s="389" t="str">
        <f t="shared" si="54"/>
        <v/>
      </c>
      <c r="Y59" s="389" t="str">
        <f t="shared" si="54"/>
        <v/>
      </c>
      <c r="Z59" s="390" t="str">
        <f t="shared" si="54"/>
        <v/>
      </c>
      <c r="AA59" s="384" t="str">
        <f t="shared" si="55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83">
        <v>20</v>
      </c>
      <c r="F60" s="183" t="str">
        <f t="shared" si="45"/>
        <v/>
      </c>
      <c r="G60" s="126" t="str">
        <f t="shared" si="46"/>
        <v/>
      </c>
      <c r="H60" s="126" t="str">
        <f t="shared" si="47"/>
        <v/>
      </c>
      <c r="I60" s="384" t="str">
        <f t="shared" si="48"/>
        <v/>
      </c>
      <c r="J60" s="385"/>
      <c r="K60" s="386">
        <v>28</v>
      </c>
      <c r="L60" s="387" t="str">
        <f t="shared" si="49"/>
        <v/>
      </c>
      <c r="M60" s="321" t="str">
        <f t="shared" si="50"/>
        <v/>
      </c>
      <c r="N60" s="323"/>
      <c r="O60" s="388" t="str">
        <f t="shared" si="51"/>
        <v/>
      </c>
      <c r="P60" s="389" t="str">
        <f t="shared" si="52"/>
        <v/>
      </c>
      <c r="Q60" s="389" t="str">
        <f t="shared" si="52"/>
        <v/>
      </c>
      <c r="R60" s="389" t="str">
        <f t="shared" si="52"/>
        <v/>
      </c>
      <c r="S60" s="389" t="str">
        <f t="shared" si="52"/>
        <v/>
      </c>
      <c r="T60" s="390" t="str">
        <f t="shared" si="52"/>
        <v/>
      </c>
      <c r="U60" s="388" t="str">
        <f t="shared" si="53"/>
        <v/>
      </c>
      <c r="V60" s="389" t="str">
        <f t="shared" si="54"/>
        <v/>
      </c>
      <c r="W60" s="389" t="str">
        <f t="shared" si="54"/>
        <v/>
      </c>
      <c r="X60" s="389" t="str">
        <f t="shared" si="54"/>
        <v/>
      </c>
      <c r="Y60" s="389" t="str">
        <f t="shared" si="54"/>
        <v/>
      </c>
      <c r="Z60" s="390" t="str">
        <f t="shared" si="54"/>
        <v/>
      </c>
      <c r="AA60" s="384" t="str">
        <f t="shared" si="55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83">
        <v>21</v>
      </c>
      <c r="F61" s="183" t="str">
        <f t="shared" si="45"/>
        <v/>
      </c>
      <c r="G61" s="126" t="str">
        <f t="shared" si="46"/>
        <v/>
      </c>
      <c r="H61" s="126" t="str">
        <f t="shared" si="47"/>
        <v/>
      </c>
      <c r="I61" s="384" t="str">
        <f t="shared" si="48"/>
        <v/>
      </c>
      <c r="J61" s="385"/>
      <c r="K61" s="386">
        <v>29</v>
      </c>
      <c r="L61" s="387" t="str">
        <f t="shared" si="49"/>
        <v/>
      </c>
      <c r="M61" s="321" t="str">
        <f t="shared" si="50"/>
        <v/>
      </c>
      <c r="N61" s="323"/>
      <c r="O61" s="388" t="str">
        <f t="shared" si="51"/>
        <v/>
      </c>
      <c r="P61" s="389" t="str">
        <f t="shared" si="52"/>
        <v/>
      </c>
      <c r="Q61" s="389" t="str">
        <f t="shared" si="52"/>
        <v/>
      </c>
      <c r="R61" s="389" t="str">
        <f t="shared" si="52"/>
        <v/>
      </c>
      <c r="S61" s="389" t="str">
        <f t="shared" si="52"/>
        <v/>
      </c>
      <c r="T61" s="390" t="str">
        <f t="shared" si="52"/>
        <v/>
      </c>
      <c r="U61" s="388" t="str">
        <f t="shared" si="53"/>
        <v/>
      </c>
      <c r="V61" s="389" t="str">
        <f t="shared" si="54"/>
        <v/>
      </c>
      <c r="W61" s="389" t="str">
        <f t="shared" si="54"/>
        <v/>
      </c>
      <c r="X61" s="389" t="str">
        <f t="shared" si="54"/>
        <v/>
      </c>
      <c r="Y61" s="389" t="str">
        <f t="shared" si="54"/>
        <v/>
      </c>
      <c r="Z61" s="390" t="str">
        <f t="shared" si="54"/>
        <v/>
      </c>
      <c r="AA61" s="384" t="str">
        <f t="shared" si="55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83">
        <v>22</v>
      </c>
      <c r="F62" s="183" t="str">
        <f t="shared" si="45"/>
        <v/>
      </c>
      <c r="G62" s="126" t="str">
        <f t="shared" si="46"/>
        <v/>
      </c>
      <c r="H62" s="126" t="str">
        <f t="shared" si="47"/>
        <v/>
      </c>
      <c r="I62" s="384" t="str">
        <f t="shared" si="48"/>
        <v/>
      </c>
      <c r="J62" s="385"/>
      <c r="K62" s="386">
        <v>30</v>
      </c>
      <c r="L62" s="387" t="str">
        <f t="shared" si="49"/>
        <v/>
      </c>
      <c r="M62" s="321" t="str">
        <f t="shared" si="50"/>
        <v/>
      </c>
      <c r="N62" s="323"/>
      <c r="O62" s="388" t="str">
        <f t="shared" si="51"/>
        <v/>
      </c>
      <c r="P62" s="389" t="str">
        <f t="shared" si="52"/>
        <v/>
      </c>
      <c r="Q62" s="389" t="str">
        <f t="shared" si="52"/>
        <v/>
      </c>
      <c r="R62" s="389" t="str">
        <f t="shared" si="52"/>
        <v/>
      </c>
      <c r="S62" s="389" t="str">
        <f t="shared" si="52"/>
        <v/>
      </c>
      <c r="T62" s="390" t="str">
        <f t="shared" si="52"/>
        <v/>
      </c>
      <c r="U62" s="388" t="str">
        <f t="shared" si="53"/>
        <v/>
      </c>
      <c r="V62" s="389" t="str">
        <f t="shared" si="54"/>
        <v/>
      </c>
      <c r="W62" s="389" t="str">
        <f t="shared" si="54"/>
        <v/>
      </c>
      <c r="X62" s="389" t="str">
        <f t="shared" si="54"/>
        <v/>
      </c>
      <c r="Y62" s="389" t="str">
        <f t="shared" si="54"/>
        <v/>
      </c>
      <c r="Z62" s="390" t="str">
        <f t="shared" si="54"/>
        <v/>
      </c>
      <c r="AA62" s="384" t="str">
        <f t="shared" si="55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83">
        <v>23</v>
      </c>
      <c r="F63" s="183" t="str">
        <f t="shared" si="45"/>
        <v/>
      </c>
      <c r="G63" s="126" t="str">
        <f t="shared" si="46"/>
        <v/>
      </c>
      <c r="H63" s="126" t="str">
        <f t="shared" si="47"/>
        <v/>
      </c>
      <c r="I63" s="384" t="str">
        <f t="shared" si="48"/>
        <v/>
      </c>
      <c r="J63" s="385"/>
      <c r="K63" s="386">
        <v>31</v>
      </c>
      <c r="L63" s="387" t="str">
        <f t="shared" si="49"/>
        <v/>
      </c>
      <c r="M63" s="321" t="str">
        <f t="shared" si="50"/>
        <v/>
      </c>
      <c r="N63" s="323"/>
      <c r="O63" s="388" t="str">
        <f t="shared" si="51"/>
        <v/>
      </c>
      <c r="P63" s="389" t="str">
        <f t="shared" si="52"/>
        <v/>
      </c>
      <c r="Q63" s="389" t="str">
        <f t="shared" si="52"/>
        <v/>
      </c>
      <c r="R63" s="389" t="str">
        <f t="shared" si="52"/>
        <v/>
      </c>
      <c r="S63" s="389" t="str">
        <f t="shared" si="52"/>
        <v/>
      </c>
      <c r="T63" s="390" t="str">
        <f t="shared" si="52"/>
        <v/>
      </c>
      <c r="U63" s="388" t="str">
        <f t="shared" si="53"/>
        <v/>
      </c>
      <c r="V63" s="389" t="str">
        <f t="shared" si="54"/>
        <v/>
      </c>
      <c r="W63" s="389" t="str">
        <f t="shared" si="54"/>
        <v/>
      </c>
      <c r="X63" s="389" t="str">
        <f t="shared" si="54"/>
        <v/>
      </c>
      <c r="Y63" s="389" t="str">
        <f t="shared" si="54"/>
        <v/>
      </c>
      <c r="Z63" s="390" t="str">
        <f t="shared" si="54"/>
        <v/>
      </c>
      <c r="AA63" s="384" t="str">
        <f t="shared" si="55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83">
        <v>24</v>
      </c>
      <c r="F64" s="183" t="str">
        <f t="shared" si="45"/>
        <v/>
      </c>
      <c r="G64" s="126" t="str">
        <f t="shared" si="46"/>
        <v/>
      </c>
      <c r="H64" s="126" t="str">
        <f t="shared" si="47"/>
        <v/>
      </c>
      <c r="I64" s="384" t="str">
        <f t="shared" si="48"/>
        <v/>
      </c>
      <c r="J64" s="385"/>
      <c r="K64" s="386">
        <v>32</v>
      </c>
      <c r="L64" s="387" t="str">
        <f t="shared" si="49"/>
        <v/>
      </c>
      <c r="M64" s="321" t="str">
        <f t="shared" si="50"/>
        <v/>
      </c>
      <c r="N64" s="323"/>
      <c r="O64" s="388" t="str">
        <f t="shared" si="51"/>
        <v/>
      </c>
      <c r="P64" s="389" t="str">
        <f t="shared" si="52"/>
        <v/>
      </c>
      <c r="Q64" s="389" t="str">
        <f t="shared" si="52"/>
        <v/>
      </c>
      <c r="R64" s="389" t="str">
        <f t="shared" si="52"/>
        <v/>
      </c>
      <c r="S64" s="389" t="str">
        <f t="shared" si="52"/>
        <v/>
      </c>
      <c r="T64" s="390" t="str">
        <f t="shared" si="52"/>
        <v/>
      </c>
      <c r="U64" s="388" t="str">
        <f t="shared" si="53"/>
        <v/>
      </c>
      <c r="V64" s="389" t="str">
        <f t="shared" si="54"/>
        <v/>
      </c>
      <c r="W64" s="389" t="str">
        <f t="shared" si="54"/>
        <v/>
      </c>
      <c r="X64" s="389" t="str">
        <f t="shared" si="54"/>
        <v/>
      </c>
      <c r="Y64" s="389" t="str">
        <f t="shared" si="54"/>
        <v/>
      </c>
      <c r="Z64" s="390" t="str">
        <f t="shared" si="54"/>
        <v/>
      </c>
      <c r="AA64" s="384" t="str">
        <f t="shared" si="55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56">F6</f>
        <v>0</v>
      </c>
      <c r="G68" s="128" t="str">
        <f t="shared" si="56"/>
        <v/>
      </c>
      <c r="H68" s="129" t="str">
        <f t="shared" si="56"/>
        <v/>
      </c>
      <c r="I68" s="391">
        <f>AG6</f>
        <v>0</v>
      </c>
      <c r="J68" s="392"/>
      <c r="K68" s="393">
        <f t="shared" ref="K68:K83" si="57">AK6</f>
        <v>0</v>
      </c>
      <c r="L68" s="394"/>
      <c r="M68" s="130"/>
      <c r="N68" s="395">
        <f t="shared" ref="N68:N99" si="58">F68</f>
        <v>0</v>
      </c>
      <c r="O68" s="396"/>
    </row>
    <row r="69" spans="5:15" hidden="1" x14ac:dyDescent="0.3">
      <c r="E69" s="81" t="s">
        <v>46</v>
      </c>
      <c r="F69" s="127">
        <f t="shared" si="56"/>
        <v>210</v>
      </c>
      <c r="G69" s="128" t="str">
        <f t="shared" si="56"/>
        <v>Joseph MILES</v>
      </c>
      <c r="H69" s="129" t="str">
        <f t="shared" si="56"/>
        <v>Wimborne AC</v>
      </c>
      <c r="I69" s="391">
        <f t="shared" ref="I69:I83" si="59">AG7</f>
        <v>1.92</v>
      </c>
      <c r="J69" s="392"/>
      <c r="K69" s="393">
        <f t="shared" si="57"/>
        <v>0</v>
      </c>
      <c r="L69" s="394"/>
      <c r="M69" s="130"/>
      <c r="N69" s="395">
        <f t="shared" si="58"/>
        <v>210</v>
      </c>
      <c r="O69" s="396"/>
    </row>
    <row r="70" spans="5:15" hidden="1" x14ac:dyDescent="0.3">
      <c r="E70" s="81" t="s">
        <v>46</v>
      </c>
      <c r="F70" s="127">
        <f t="shared" si="56"/>
        <v>207</v>
      </c>
      <c r="G70" s="128" t="str">
        <f t="shared" si="56"/>
        <v>Jamie ANDERSON</v>
      </c>
      <c r="H70" s="129" t="str">
        <f t="shared" si="56"/>
        <v>Bristol &amp; West</v>
      </c>
      <c r="I70" s="391">
        <f t="shared" si="59"/>
        <v>1.95</v>
      </c>
      <c r="J70" s="392"/>
      <c r="K70" s="393">
        <f t="shared" si="57"/>
        <v>0</v>
      </c>
      <c r="L70" s="394"/>
      <c r="M70" s="130"/>
      <c r="N70" s="395">
        <f t="shared" si="58"/>
        <v>207</v>
      </c>
      <c r="O70" s="396"/>
    </row>
    <row r="71" spans="5:15" hidden="1" x14ac:dyDescent="0.3">
      <c r="E71" s="81" t="s">
        <v>46</v>
      </c>
      <c r="F71" s="127">
        <f t="shared" si="56"/>
        <v>209</v>
      </c>
      <c r="G71" s="128" t="str">
        <f t="shared" si="56"/>
        <v>Divine DURUAKU</v>
      </c>
      <c r="H71" s="129" t="str">
        <f t="shared" si="56"/>
        <v>Notts AC</v>
      </c>
      <c r="I71" s="391">
        <f t="shared" si="59"/>
        <v>1.92</v>
      </c>
      <c r="J71" s="392"/>
      <c r="K71" s="393">
        <f t="shared" si="57"/>
        <v>0</v>
      </c>
      <c r="L71" s="394"/>
      <c r="M71" s="130"/>
      <c r="N71" s="395">
        <f t="shared" si="58"/>
        <v>209</v>
      </c>
      <c r="O71" s="396"/>
    </row>
    <row r="72" spans="5:15" hidden="1" x14ac:dyDescent="0.3">
      <c r="E72" s="81" t="s">
        <v>46</v>
      </c>
      <c r="F72" s="127">
        <f t="shared" si="56"/>
        <v>211</v>
      </c>
      <c r="G72" s="128" t="str">
        <f t="shared" si="56"/>
        <v xml:space="preserve">Robert LEWIS    </v>
      </c>
      <c r="H72" s="129" t="str">
        <f t="shared" si="56"/>
        <v>M Milton Keynes</v>
      </c>
      <c r="I72" s="391">
        <f t="shared" si="59"/>
        <v>1.79</v>
      </c>
      <c r="J72" s="392"/>
      <c r="K72" s="393">
        <f t="shared" si="57"/>
        <v>0</v>
      </c>
      <c r="L72" s="394"/>
      <c r="M72" s="130"/>
      <c r="N72" s="395">
        <f t="shared" si="58"/>
        <v>211</v>
      </c>
      <c r="O72" s="396"/>
    </row>
    <row r="73" spans="5:15" hidden="1" x14ac:dyDescent="0.3">
      <c r="E73" s="81" t="s">
        <v>46</v>
      </c>
      <c r="F73" s="127">
        <f t="shared" si="56"/>
        <v>212</v>
      </c>
      <c r="G73" s="128" t="str">
        <f t="shared" si="56"/>
        <v>Peter MARLOW</v>
      </c>
      <c r="H73" s="129" t="str">
        <f t="shared" si="56"/>
        <v>Bracknell</v>
      </c>
      <c r="I73" s="391">
        <f t="shared" si="59"/>
        <v>1.89</v>
      </c>
      <c r="J73" s="392"/>
      <c r="K73" s="393">
        <f t="shared" si="57"/>
        <v>0</v>
      </c>
      <c r="L73" s="394"/>
      <c r="M73" s="130"/>
      <c r="N73" s="395">
        <f t="shared" si="58"/>
        <v>212</v>
      </c>
      <c r="O73" s="396"/>
    </row>
    <row r="74" spans="5:15" hidden="1" x14ac:dyDescent="0.3">
      <c r="E74" s="81" t="s">
        <v>46</v>
      </c>
      <c r="F74" s="127">
        <f t="shared" si="56"/>
        <v>203</v>
      </c>
      <c r="G74" s="128" t="str">
        <f t="shared" si="56"/>
        <v>Adam BERWICK</v>
      </c>
      <c r="H74" s="129" t="str">
        <f t="shared" si="56"/>
        <v>Amber Valley &amp; Erewash AC</v>
      </c>
      <c r="I74" s="391">
        <f t="shared" si="59"/>
        <v>2.0099999999999998</v>
      </c>
      <c r="J74" s="392"/>
      <c r="K74" s="393">
        <f t="shared" si="57"/>
        <v>0</v>
      </c>
      <c r="L74" s="394"/>
      <c r="M74" s="130"/>
      <c r="N74" s="395">
        <f t="shared" si="58"/>
        <v>203</v>
      </c>
      <c r="O74" s="396"/>
    </row>
    <row r="75" spans="5:15" hidden="1" x14ac:dyDescent="0.3">
      <c r="E75" s="81" t="s">
        <v>46</v>
      </c>
      <c r="F75" s="127">
        <f t="shared" si="56"/>
        <v>206</v>
      </c>
      <c r="G75" s="128" t="str">
        <f t="shared" si="56"/>
        <v>Joel KHAN</v>
      </c>
      <c r="H75" s="129" t="str">
        <f t="shared" si="56"/>
        <v>Worcester AC</v>
      </c>
      <c r="I75" s="391">
        <f t="shared" si="59"/>
        <v>2.13</v>
      </c>
      <c r="J75" s="392"/>
      <c r="K75" s="393">
        <f t="shared" si="57"/>
        <v>0</v>
      </c>
      <c r="L75" s="394"/>
      <c r="M75" s="130"/>
      <c r="N75" s="395">
        <f t="shared" si="58"/>
        <v>206</v>
      </c>
      <c r="O75" s="396"/>
    </row>
    <row r="76" spans="5:15" hidden="1" x14ac:dyDescent="0.3">
      <c r="E76" s="81" t="s">
        <v>46</v>
      </c>
      <c r="F76" s="127">
        <f t="shared" si="56"/>
        <v>204</v>
      </c>
      <c r="G76" s="128" t="str">
        <f t="shared" si="56"/>
        <v>Sam BRERETON</v>
      </c>
      <c r="H76" s="129" t="str">
        <f t="shared" si="56"/>
        <v>Newquay and Par AC</v>
      </c>
      <c r="I76" s="391">
        <f t="shared" si="59"/>
        <v>1.92</v>
      </c>
      <c r="J76" s="392"/>
      <c r="K76" s="393">
        <f t="shared" si="57"/>
        <v>0</v>
      </c>
      <c r="L76" s="394"/>
      <c r="M76" s="130"/>
      <c r="N76" s="395">
        <f t="shared" si="58"/>
        <v>204</v>
      </c>
      <c r="O76" s="396"/>
    </row>
    <row r="77" spans="5:15" hidden="1" x14ac:dyDescent="0.3">
      <c r="E77" s="81" t="s">
        <v>46</v>
      </c>
      <c r="F77" s="127">
        <f t="shared" si="56"/>
        <v>208</v>
      </c>
      <c r="G77" s="128" t="str">
        <f t="shared" si="56"/>
        <v>Charlie KNOTT</v>
      </c>
      <c r="H77" s="129" t="str">
        <f t="shared" si="56"/>
        <v>Cambridge &amp; Coleridge</v>
      </c>
      <c r="I77" s="391">
        <f t="shared" si="59"/>
        <v>1.99</v>
      </c>
      <c r="J77" s="392"/>
      <c r="K77" s="393">
        <f t="shared" si="57"/>
        <v>0</v>
      </c>
      <c r="L77" s="394"/>
      <c r="M77" s="130"/>
      <c r="N77" s="395">
        <f t="shared" si="58"/>
        <v>208</v>
      </c>
      <c r="O77" s="396"/>
    </row>
    <row r="78" spans="5:15" hidden="1" x14ac:dyDescent="0.3">
      <c r="E78" s="81" t="s">
        <v>46</v>
      </c>
      <c r="F78" s="127">
        <f t="shared" si="56"/>
        <v>0</v>
      </c>
      <c r="G78" s="128" t="str">
        <f t="shared" si="56"/>
        <v/>
      </c>
      <c r="H78" s="129" t="str">
        <f t="shared" si="56"/>
        <v/>
      </c>
      <c r="I78" s="391">
        <f t="shared" si="59"/>
        <v>0</v>
      </c>
      <c r="J78" s="392"/>
      <c r="K78" s="393">
        <f t="shared" si="57"/>
        <v>0</v>
      </c>
      <c r="L78" s="394"/>
      <c r="M78" s="130"/>
      <c r="N78" s="395">
        <f t="shared" si="58"/>
        <v>0</v>
      </c>
      <c r="O78" s="396"/>
    </row>
    <row r="79" spans="5:15" hidden="1" x14ac:dyDescent="0.3">
      <c r="E79" s="81" t="s">
        <v>46</v>
      </c>
      <c r="F79" s="127">
        <f t="shared" si="56"/>
        <v>0</v>
      </c>
      <c r="G79" s="128" t="str">
        <f t="shared" si="56"/>
        <v/>
      </c>
      <c r="H79" s="129" t="str">
        <f t="shared" si="56"/>
        <v/>
      </c>
      <c r="I79" s="391">
        <f t="shared" si="59"/>
        <v>0</v>
      </c>
      <c r="J79" s="392"/>
      <c r="K79" s="393">
        <f t="shared" si="57"/>
        <v>0</v>
      </c>
      <c r="L79" s="394"/>
      <c r="M79" s="130"/>
      <c r="N79" s="395">
        <f t="shared" si="58"/>
        <v>0</v>
      </c>
      <c r="O79" s="396"/>
    </row>
    <row r="80" spans="5:15" hidden="1" x14ac:dyDescent="0.3">
      <c r="E80" s="81" t="s">
        <v>46</v>
      </c>
      <c r="F80" s="127">
        <f t="shared" si="56"/>
        <v>206</v>
      </c>
      <c r="G80" s="128" t="str">
        <f t="shared" si="56"/>
        <v>Joel KHAN</v>
      </c>
      <c r="H80" s="129" t="str">
        <f t="shared" si="56"/>
        <v>Worcester AC</v>
      </c>
      <c r="I80" s="391">
        <f t="shared" si="59"/>
        <v>0</v>
      </c>
      <c r="J80" s="392"/>
      <c r="K80" s="393">
        <f t="shared" si="57"/>
        <v>0</v>
      </c>
      <c r="L80" s="394"/>
      <c r="M80" s="130"/>
      <c r="N80" s="395">
        <f t="shared" si="58"/>
        <v>206</v>
      </c>
      <c r="O80" s="396"/>
    </row>
    <row r="81" spans="5:15" hidden="1" x14ac:dyDescent="0.3">
      <c r="E81" s="81" t="s">
        <v>46</v>
      </c>
      <c r="F81" s="127">
        <f t="shared" si="56"/>
        <v>0</v>
      </c>
      <c r="G81" s="128">
        <f t="shared" si="56"/>
        <v>0</v>
      </c>
      <c r="H81" s="129">
        <f t="shared" si="56"/>
        <v>0</v>
      </c>
      <c r="I81" s="391">
        <f t="shared" si="59"/>
        <v>0</v>
      </c>
      <c r="J81" s="392"/>
      <c r="K81" s="393">
        <f t="shared" si="57"/>
        <v>0</v>
      </c>
      <c r="L81" s="394"/>
      <c r="M81" s="130"/>
      <c r="N81" s="395">
        <f t="shared" si="58"/>
        <v>0</v>
      </c>
      <c r="O81" s="396"/>
    </row>
    <row r="82" spans="5:15" hidden="1" x14ac:dyDescent="0.3">
      <c r="E82" s="81" t="s">
        <v>46</v>
      </c>
      <c r="F82" s="127">
        <f t="shared" si="56"/>
        <v>0</v>
      </c>
      <c r="G82" s="128" t="str">
        <f t="shared" si="56"/>
        <v/>
      </c>
      <c r="H82" s="129" t="str">
        <f t="shared" si="56"/>
        <v/>
      </c>
      <c r="I82" s="391">
        <f t="shared" si="59"/>
        <v>0</v>
      </c>
      <c r="J82" s="392"/>
      <c r="K82" s="393">
        <f t="shared" si="57"/>
        <v>0</v>
      </c>
      <c r="L82" s="394"/>
      <c r="M82" s="130"/>
      <c r="N82" s="395">
        <f t="shared" si="58"/>
        <v>0</v>
      </c>
      <c r="O82" s="396"/>
    </row>
    <row r="83" spans="5:15" hidden="1" x14ac:dyDescent="0.3">
      <c r="E83" s="81" t="s">
        <v>46</v>
      </c>
      <c r="F83" s="127">
        <f t="shared" si="56"/>
        <v>0</v>
      </c>
      <c r="G83" s="128" t="str">
        <f t="shared" si="56"/>
        <v/>
      </c>
      <c r="H83" s="129" t="str">
        <f t="shared" si="56"/>
        <v/>
      </c>
      <c r="I83" s="391">
        <f t="shared" si="59"/>
        <v>0</v>
      </c>
      <c r="J83" s="392"/>
      <c r="K83" s="393">
        <f t="shared" si="57"/>
        <v>0</v>
      </c>
      <c r="L83" s="394"/>
      <c r="M83" s="130"/>
      <c r="N83" s="395">
        <f t="shared" si="58"/>
        <v>0</v>
      </c>
      <c r="O83" s="396"/>
    </row>
    <row r="84" spans="5:15" hidden="1" x14ac:dyDescent="0.3">
      <c r="E84" s="81" t="s">
        <v>46</v>
      </c>
      <c r="F84" s="127">
        <f t="shared" ref="F84:H99" si="60">F38</f>
        <v>0</v>
      </c>
      <c r="G84" s="128" t="str">
        <f t="shared" si="60"/>
        <v/>
      </c>
      <c r="H84" s="129" t="str">
        <f t="shared" si="60"/>
        <v/>
      </c>
      <c r="I84" s="391">
        <f t="shared" ref="I84:I99" si="61">AG38</f>
        <v>0</v>
      </c>
      <c r="J84" s="392"/>
      <c r="K84" s="393">
        <f t="shared" ref="K84:K99" si="62">AK38</f>
        <v>0</v>
      </c>
      <c r="L84" s="394"/>
      <c r="M84" s="130"/>
      <c r="N84" s="395">
        <f t="shared" si="58"/>
        <v>0</v>
      </c>
      <c r="O84" s="396"/>
    </row>
    <row r="85" spans="5:15" hidden="1" x14ac:dyDescent="0.3">
      <c r="E85" s="81" t="s">
        <v>46</v>
      </c>
      <c r="F85" s="127">
        <f t="shared" si="60"/>
        <v>0</v>
      </c>
      <c r="G85" s="128" t="str">
        <f t="shared" si="60"/>
        <v/>
      </c>
      <c r="H85" s="129" t="str">
        <f t="shared" si="60"/>
        <v/>
      </c>
      <c r="I85" s="391">
        <f t="shared" si="61"/>
        <v>0</v>
      </c>
      <c r="J85" s="392"/>
      <c r="K85" s="393">
        <f t="shared" si="62"/>
        <v>0</v>
      </c>
      <c r="L85" s="394"/>
      <c r="M85" s="130"/>
      <c r="N85" s="395">
        <f t="shared" si="58"/>
        <v>0</v>
      </c>
      <c r="O85" s="396"/>
    </row>
    <row r="86" spans="5:15" hidden="1" x14ac:dyDescent="0.3">
      <c r="E86" s="81" t="s">
        <v>46</v>
      </c>
      <c r="F86" s="127">
        <f t="shared" si="60"/>
        <v>0</v>
      </c>
      <c r="G86" s="128" t="str">
        <f t="shared" si="60"/>
        <v/>
      </c>
      <c r="H86" s="129" t="str">
        <f t="shared" si="60"/>
        <v/>
      </c>
      <c r="I86" s="391">
        <f t="shared" si="61"/>
        <v>0</v>
      </c>
      <c r="J86" s="392"/>
      <c r="K86" s="393">
        <f t="shared" si="62"/>
        <v>0</v>
      </c>
      <c r="L86" s="394"/>
      <c r="M86" s="130"/>
      <c r="N86" s="395">
        <f t="shared" si="58"/>
        <v>0</v>
      </c>
      <c r="O86" s="396"/>
    </row>
    <row r="87" spans="5:15" hidden="1" x14ac:dyDescent="0.3">
      <c r="E87" s="81" t="s">
        <v>46</v>
      </c>
      <c r="F87" s="127">
        <f t="shared" si="60"/>
        <v>0</v>
      </c>
      <c r="G87" s="128" t="str">
        <f t="shared" si="60"/>
        <v/>
      </c>
      <c r="H87" s="129" t="str">
        <f t="shared" si="60"/>
        <v/>
      </c>
      <c r="I87" s="391">
        <f t="shared" si="61"/>
        <v>0</v>
      </c>
      <c r="J87" s="392"/>
      <c r="K87" s="393">
        <f t="shared" si="62"/>
        <v>0</v>
      </c>
      <c r="L87" s="394"/>
      <c r="M87" s="130"/>
      <c r="N87" s="395">
        <f t="shared" si="58"/>
        <v>0</v>
      </c>
      <c r="O87" s="396"/>
    </row>
    <row r="88" spans="5:15" hidden="1" x14ac:dyDescent="0.3">
      <c r="E88" s="81" t="s">
        <v>46</v>
      </c>
      <c r="F88" s="127">
        <f t="shared" si="60"/>
        <v>0</v>
      </c>
      <c r="G88" s="128" t="str">
        <f t="shared" si="60"/>
        <v/>
      </c>
      <c r="H88" s="129" t="str">
        <f t="shared" si="60"/>
        <v/>
      </c>
      <c r="I88" s="391">
        <f t="shared" si="61"/>
        <v>0</v>
      </c>
      <c r="J88" s="392"/>
      <c r="K88" s="393">
        <f t="shared" si="62"/>
        <v>0</v>
      </c>
      <c r="L88" s="394"/>
      <c r="M88" s="130"/>
      <c r="N88" s="395">
        <f t="shared" si="58"/>
        <v>0</v>
      </c>
      <c r="O88" s="396"/>
    </row>
    <row r="89" spans="5:15" hidden="1" x14ac:dyDescent="0.3">
      <c r="E89" s="81" t="s">
        <v>46</v>
      </c>
      <c r="F89" s="127">
        <f t="shared" si="60"/>
        <v>0</v>
      </c>
      <c r="G89" s="128" t="str">
        <f t="shared" si="60"/>
        <v/>
      </c>
      <c r="H89" s="129" t="str">
        <f t="shared" si="60"/>
        <v/>
      </c>
      <c r="I89" s="391">
        <f t="shared" si="61"/>
        <v>0</v>
      </c>
      <c r="J89" s="392"/>
      <c r="K89" s="393">
        <f t="shared" si="62"/>
        <v>0</v>
      </c>
      <c r="L89" s="394"/>
      <c r="M89" s="130"/>
      <c r="N89" s="395">
        <f t="shared" si="58"/>
        <v>0</v>
      </c>
      <c r="O89" s="396"/>
    </row>
    <row r="90" spans="5:15" hidden="1" x14ac:dyDescent="0.3">
      <c r="E90" s="81" t="s">
        <v>46</v>
      </c>
      <c r="F90" s="127">
        <f t="shared" si="60"/>
        <v>0</v>
      </c>
      <c r="G90" s="128" t="str">
        <f t="shared" si="60"/>
        <v/>
      </c>
      <c r="H90" s="129" t="str">
        <f t="shared" si="60"/>
        <v/>
      </c>
      <c r="I90" s="391">
        <f t="shared" si="61"/>
        <v>0</v>
      </c>
      <c r="J90" s="392"/>
      <c r="K90" s="393">
        <f t="shared" si="62"/>
        <v>0</v>
      </c>
      <c r="L90" s="394"/>
      <c r="M90" s="130"/>
      <c r="N90" s="395">
        <f t="shared" si="58"/>
        <v>0</v>
      </c>
      <c r="O90" s="396"/>
    </row>
    <row r="91" spans="5:15" hidden="1" x14ac:dyDescent="0.3">
      <c r="E91" s="81" t="s">
        <v>46</v>
      </c>
      <c r="F91" s="127">
        <f t="shared" si="60"/>
        <v>0</v>
      </c>
      <c r="G91" s="128" t="str">
        <f t="shared" si="60"/>
        <v/>
      </c>
      <c r="H91" s="129" t="str">
        <f t="shared" si="60"/>
        <v/>
      </c>
      <c r="I91" s="391">
        <f t="shared" si="61"/>
        <v>0</v>
      </c>
      <c r="J91" s="392"/>
      <c r="K91" s="393">
        <f t="shared" si="62"/>
        <v>0</v>
      </c>
      <c r="L91" s="394"/>
      <c r="M91" s="130"/>
      <c r="N91" s="395">
        <f t="shared" si="58"/>
        <v>0</v>
      </c>
      <c r="O91" s="396"/>
    </row>
    <row r="92" spans="5:15" hidden="1" x14ac:dyDescent="0.3">
      <c r="E92" s="81" t="s">
        <v>46</v>
      </c>
      <c r="F92" s="127">
        <f t="shared" si="60"/>
        <v>0</v>
      </c>
      <c r="G92" s="128" t="str">
        <f t="shared" si="60"/>
        <v/>
      </c>
      <c r="H92" s="129" t="str">
        <f t="shared" si="60"/>
        <v/>
      </c>
      <c r="I92" s="391">
        <f t="shared" si="61"/>
        <v>0</v>
      </c>
      <c r="J92" s="392"/>
      <c r="K92" s="393">
        <f t="shared" si="62"/>
        <v>0</v>
      </c>
      <c r="L92" s="394"/>
      <c r="M92" s="130"/>
      <c r="N92" s="395">
        <f t="shared" si="58"/>
        <v>0</v>
      </c>
      <c r="O92" s="396"/>
    </row>
    <row r="93" spans="5:15" hidden="1" x14ac:dyDescent="0.3">
      <c r="E93" s="81" t="s">
        <v>46</v>
      </c>
      <c r="F93" s="127">
        <f t="shared" si="60"/>
        <v>0</v>
      </c>
      <c r="G93" s="128" t="str">
        <f t="shared" si="60"/>
        <v/>
      </c>
      <c r="H93" s="129" t="str">
        <f t="shared" si="60"/>
        <v/>
      </c>
      <c r="I93" s="391">
        <f t="shared" si="61"/>
        <v>0</v>
      </c>
      <c r="J93" s="392"/>
      <c r="K93" s="393">
        <f t="shared" si="62"/>
        <v>0</v>
      </c>
      <c r="L93" s="394"/>
      <c r="M93" s="130"/>
      <c r="N93" s="395">
        <f t="shared" si="58"/>
        <v>0</v>
      </c>
      <c r="O93" s="396"/>
    </row>
    <row r="94" spans="5:15" hidden="1" x14ac:dyDescent="0.3">
      <c r="E94" s="81" t="s">
        <v>46</v>
      </c>
      <c r="F94" s="127">
        <f t="shared" si="60"/>
        <v>0</v>
      </c>
      <c r="G94" s="128" t="str">
        <f t="shared" si="60"/>
        <v/>
      </c>
      <c r="H94" s="129" t="str">
        <f t="shared" si="60"/>
        <v/>
      </c>
      <c r="I94" s="391">
        <f t="shared" si="61"/>
        <v>0</v>
      </c>
      <c r="J94" s="392"/>
      <c r="K94" s="393">
        <f t="shared" si="62"/>
        <v>0</v>
      </c>
      <c r="L94" s="394"/>
      <c r="M94" s="130"/>
      <c r="N94" s="395">
        <f t="shared" si="58"/>
        <v>0</v>
      </c>
      <c r="O94" s="396"/>
    </row>
    <row r="95" spans="5:15" hidden="1" x14ac:dyDescent="0.3">
      <c r="E95" s="81" t="s">
        <v>46</v>
      </c>
      <c r="F95" s="127">
        <f t="shared" si="60"/>
        <v>0</v>
      </c>
      <c r="G95" s="128" t="str">
        <f t="shared" si="60"/>
        <v/>
      </c>
      <c r="H95" s="129" t="str">
        <f t="shared" si="60"/>
        <v/>
      </c>
      <c r="I95" s="391">
        <f t="shared" si="61"/>
        <v>0</v>
      </c>
      <c r="J95" s="392"/>
      <c r="K95" s="393">
        <f t="shared" si="62"/>
        <v>0</v>
      </c>
      <c r="L95" s="394"/>
      <c r="M95" s="130"/>
      <c r="N95" s="395">
        <f t="shared" si="58"/>
        <v>0</v>
      </c>
      <c r="O95" s="396"/>
    </row>
    <row r="96" spans="5:15" hidden="1" x14ac:dyDescent="0.3">
      <c r="E96" s="81" t="s">
        <v>46</v>
      </c>
      <c r="F96" s="127">
        <f t="shared" si="60"/>
        <v>0</v>
      </c>
      <c r="G96" s="128" t="str">
        <f t="shared" si="60"/>
        <v/>
      </c>
      <c r="H96" s="129" t="str">
        <f t="shared" si="60"/>
        <v/>
      </c>
      <c r="I96" s="391">
        <f t="shared" si="61"/>
        <v>0</v>
      </c>
      <c r="J96" s="392"/>
      <c r="K96" s="393">
        <f t="shared" si="62"/>
        <v>0</v>
      </c>
      <c r="L96" s="394"/>
      <c r="M96" s="130"/>
      <c r="N96" s="395">
        <f t="shared" si="58"/>
        <v>0</v>
      </c>
      <c r="O96" s="396"/>
    </row>
    <row r="97" spans="5:15" hidden="1" x14ac:dyDescent="0.3">
      <c r="E97" s="81" t="s">
        <v>46</v>
      </c>
      <c r="F97" s="127">
        <f t="shared" si="60"/>
        <v>0</v>
      </c>
      <c r="G97" s="128" t="str">
        <f t="shared" si="60"/>
        <v/>
      </c>
      <c r="H97" s="129" t="str">
        <f t="shared" si="60"/>
        <v/>
      </c>
      <c r="I97" s="391">
        <f t="shared" si="61"/>
        <v>0</v>
      </c>
      <c r="J97" s="392"/>
      <c r="K97" s="393">
        <f t="shared" si="62"/>
        <v>0</v>
      </c>
      <c r="L97" s="394"/>
      <c r="M97" s="130"/>
      <c r="N97" s="395">
        <f t="shared" si="58"/>
        <v>0</v>
      </c>
      <c r="O97" s="396"/>
    </row>
    <row r="98" spans="5:15" hidden="1" x14ac:dyDescent="0.3">
      <c r="E98" s="81" t="s">
        <v>46</v>
      </c>
      <c r="F98" s="127">
        <f t="shared" si="60"/>
        <v>0</v>
      </c>
      <c r="G98" s="128" t="str">
        <f t="shared" si="60"/>
        <v/>
      </c>
      <c r="H98" s="129" t="str">
        <f t="shared" si="60"/>
        <v/>
      </c>
      <c r="I98" s="391">
        <f t="shared" si="61"/>
        <v>0</v>
      </c>
      <c r="J98" s="392"/>
      <c r="K98" s="393">
        <f t="shared" si="62"/>
        <v>0</v>
      </c>
      <c r="L98" s="394"/>
      <c r="M98" s="130"/>
      <c r="N98" s="395">
        <f t="shared" si="58"/>
        <v>0</v>
      </c>
      <c r="O98" s="396"/>
    </row>
    <row r="99" spans="5:15" hidden="1" x14ac:dyDescent="0.3">
      <c r="E99" s="81" t="s">
        <v>46</v>
      </c>
      <c r="F99" s="127">
        <f t="shared" si="60"/>
        <v>0</v>
      </c>
      <c r="G99" s="128" t="str">
        <f t="shared" si="60"/>
        <v/>
      </c>
      <c r="H99" s="129" t="str">
        <f t="shared" si="60"/>
        <v/>
      </c>
      <c r="I99" s="391">
        <f t="shared" si="61"/>
        <v>0</v>
      </c>
      <c r="J99" s="392"/>
      <c r="K99" s="393">
        <f t="shared" si="62"/>
        <v>0</v>
      </c>
      <c r="L99" s="394"/>
      <c r="M99" s="130"/>
      <c r="N99" s="395">
        <f t="shared" si="58"/>
        <v>0</v>
      </c>
      <c r="O99" s="396"/>
    </row>
  </sheetData>
  <sheetProtection formatCells="0" formatColumns="0" formatRows="0"/>
  <mergeCells count="720"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AA43:AB43"/>
    <mergeCell ref="AC43:AD43"/>
    <mergeCell ref="AE43:AF43"/>
    <mergeCell ref="S47:T47"/>
    <mergeCell ref="U47:V47"/>
    <mergeCell ref="W47:X47"/>
    <mergeCell ref="Y47:Z47"/>
    <mergeCell ref="AA45:AB45"/>
    <mergeCell ref="AC45:AD45"/>
    <mergeCell ref="AE45:AF45"/>
    <mergeCell ref="U43:V43"/>
    <mergeCell ref="W43:X43"/>
    <mergeCell ref="Y43:Z43"/>
    <mergeCell ref="S45:T45"/>
    <mergeCell ref="U45:V45"/>
    <mergeCell ref="W45:X45"/>
    <mergeCell ref="Y45:Z45"/>
    <mergeCell ref="O41:P41"/>
    <mergeCell ref="Q41:R41"/>
    <mergeCell ref="S41:T41"/>
    <mergeCell ref="U41:V41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W41:X41"/>
    <mergeCell ref="Y41:Z41"/>
    <mergeCell ref="AE39:AF39"/>
    <mergeCell ref="AG39:AH39"/>
    <mergeCell ref="I40:J40"/>
    <mergeCell ref="K40:L40"/>
    <mergeCell ref="M40:N40"/>
    <mergeCell ref="O40:P40"/>
    <mergeCell ref="Q40:R40"/>
    <mergeCell ref="S40:T40"/>
    <mergeCell ref="AG40:AH40"/>
    <mergeCell ref="U40:V40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AG41:AH41"/>
    <mergeCell ref="I41:J41"/>
    <mergeCell ref="K41:L41"/>
    <mergeCell ref="M41:N41"/>
    <mergeCell ref="AG38:AH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A39:AB39"/>
    <mergeCell ref="AC39:AD39"/>
    <mergeCell ref="AC37:AD37"/>
    <mergeCell ref="AE37:AF37"/>
    <mergeCell ref="AG37:AH37"/>
    <mergeCell ref="AJ36:AJ37"/>
    <mergeCell ref="AK36:AK37"/>
    <mergeCell ref="AL36:AM37"/>
    <mergeCell ref="AC36:AD36"/>
    <mergeCell ref="AE36:AF36"/>
    <mergeCell ref="AG36:AH36"/>
    <mergeCell ref="AI36:AI37"/>
    <mergeCell ref="I37:J37"/>
    <mergeCell ref="K37:L37"/>
    <mergeCell ref="M37:N37"/>
    <mergeCell ref="O37:P37"/>
    <mergeCell ref="Q37:R37"/>
    <mergeCell ref="S37:T37"/>
    <mergeCell ref="U37:V37"/>
    <mergeCell ref="Y36:Z36"/>
    <mergeCell ref="AA36:AB36"/>
    <mergeCell ref="W37:X37"/>
    <mergeCell ref="Y37:Z37"/>
    <mergeCell ref="AA37:AB37"/>
    <mergeCell ref="AA35:AM35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T32"/>
    <mergeCell ref="U32:Z32"/>
    <mergeCell ref="AA32:AB32"/>
    <mergeCell ref="AC30:AM30"/>
    <mergeCell ref="I31:J31"/>
    <mergeCell ref="K31:L31"/>
    <mergeCell ref="M31:N31"/>
    <mergeCell ref="O31:T31"/>
    <mergeCell ref="U31:Z31"/>
    <mergeCell ref="AA31:AB31"/>
    <mergeCell ref="I30:J30"/>
    <mergeCell ref="K30:L30"/>
    <mergeCell ref="M30:N30"/>
    <mergeCell ref="O30:T30"/>
    <mergeCell ref="U30:Z30"/>
    <mergeCell ref="AA30:AB30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I24:J24"/>
    <mergeCell ref="K24:L24"/>
    <mergeCell ref="M24:N24"/>
    <mergeCell ref="O24:T24"/>
    <mergeCell ref="U24:Z24"/>
    <mergeCell ref="AA24:AB24"/>
    <mergeCell ref="AA21:AB21"/>
    <mergeCell ref="AC21:AD21"/>
    <mergeCell ref="AE21:AF21"/>
    <mergeCell ref="AG21:AH21"/>
    <mergeCell ref="E23:J23"/>
    <mergeCell ref="K23:AB23"/>
    <mergeCell ref="AC23:AM23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C20:AD20"/>
    <mergeCell ref="AE20:AF20"/>
    <mergeCell ref="AA19:AB19"/>
    <mergeCell ref="AC19:AD19"/>
    <mergeCell ref="AE19:AF19"/>
    <mergeCell ref="AG19:AH19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7:AB17"/>
    <mergeCell ref="AC17:AD17"/>
    <mergeCell ref="AE17:AF17"/>
    <mergeCell ref="AG17:AH17"/>
    <mergeCell ref="I18:J18"/>
    <mergeCell ref="K18:L18"/>
    <mergeCell ref="M18:N18"/>
    <mergeCell ref="O18:P18"/>
    <mergeCell ref="Q18:R18"/>
    <mergeCell ref="S18:T18"/>
    <mergeCell ref="AG18:AH18"/>
    <mergeCell ref="U18:V18"/>
    <mergeCell ref="W18:X18"/>
    <mergeCell ref="Y18:Z18"/>
    <mergeCell ref="AA18:AB18"/>
    <mergeCell ref="AC18:AD18"/>
    <mergeCell ref="AE18:AF18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AE15:AF15"/>
    <mergeCell ref="AG15:AH15"/>
    <mergeCell ref="I16:J16"/>
    <mergeCell ref="K16:L16"/>
    <mergeCell ref="M16:N16"/>
    <mergeCell ref="O16:P16"/>
    <mergeCell ref="Q16:R16"/>
    <mergeCell ref="S16:T16"/>
    <mergeCell ref="AG16:AH16"/>
    <mergeCell ref="U16:V16"/>
    <mergeCell ref="W16:X16"/>
    <mergeCell ref="Y16:Z16"/>
    <mergeCell ref="AA16:AB16"/>
    <mergeCell ref="AC16:AD16"/>
    <mergeCell ref="AE16:AF16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3:AB13"/>
    <mergeCell ref="AC13:AD13"/>
    <mergeCell ref="AE13:AF13"/>
    <mergeCell ref="AG13:AH13"/>
    <mergeCell ref="I14:J14"/>
    <mergeCell ref="K14:L14"/>
    <mergeCell ref="M14:N14"/>
    <mergeCell ref="O14:P14"/>
    <mergeCell ref="Q14:R14"/>
    <mergeCell ref="S14:T14"/>
    <mergeCell ref="AG14:AH14"/>
    <mergeCell ref="U14:V14"/>
    <mergeCell ref="W14:X14"/>
    <mergeCell ref="Y14:Z14"/>
    <mergeCell ref="AA14:AB14"/>
    <mergeCell ref="AC14:AD14"/>
    <mergeCell ref="AE14:AF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1:AB11"/>
    <mergeCell ref="AC11:AD11"/>
    <mergeCell ref="AE11:AF11"/>
    <mergeCell ref="AG11:AH11"/>
    <mergeCell ref="I12:J12"/>
    <mergeCell ref="K12:L12"/>
    <mergeCell ref="M12:N12"/>
    <mergeCell ref="O12:P12"/>
    <mergeCell ref="Q12:R12"/>
    <mergeCell ref="S12:T12"/>
    <mergeCell ref="AG12:AH12"/>
    <mergeCell ref="U12:V12"/>
    <mergeCell ref="W12:X12"/>
    <mergeCell ref="Y12:Z12"/>
    <mergeCell ref="AA12:AB12"/>
    <mergeCell ref="AC12:AD12"/>
    <mergeCell ref="AE12:AF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9:AB9"/>
    <mergeCell ref="AC9:AD9"/>
    <mergeCell ref="AE9:AF9"/>
    <mergeCell ref="AG9:AH9"/>
    <mergeCell ref="I10:J10"/>
    <mergeCell ref="K10:L10"/>
    <mergeCell ref="M10:N10"/>
    <mergeCell ref="O10:P10"/>
    <mergeCell ref="Q10:R10"/>
    <mergeCell ref="S10:T10"/>
    <mergeCell ref="AG10:AH10"/>
    <mergeCell ref="U10:V10"/>
    <mergeCell ref="W10:X10"/>
    <mergeCell ref="Y10:Z10"/>
    <mergeCell ref="AA10:AB10"/>
    <mergeCell ref="AC10:AD10"/>
    <mergeCell ref="AE10:AF10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S8:T8"/>
    <mergeCell ref="AG8:AH8"/>
    <mergeCell ref="U8:V8"/>
    <mergeCell ref="W8:X8"/>
    <mergeCell ref="Y8:Z8"/>
    <mergeCell ref="AA8:AB8"/>
    <mergeCell ref="AC8:AD8"/>
    <mergeCell ref="AE8:AF8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E5:AF5"/>
    <mergeCell ref="AG5:AH5"/>
    <mergeCell ref="I6:J6"/>
    <mergeCell ref="K6:L6"/>
    <mergeCell ref="M6:N6"/>
    <mergeCell ref="O6:P6"/>
    <mergeCell ref="Q6:R6"/>
    <mergeCell ref="S6:T6"/>
    <mergeCell ref="AG6:AH6"/>
    <mergeCell ref="U6:V6"/>
    <mergeCell ref="W6:X6"/>
    <mergeCell ref="Y6:Z6"/>
    <mergeCell ref="AA6:AB6"/>
    <mergeCell ref="AC6:AD6"/>
    <mergeCell ref="AE6:AF6"/>
    <mergeCell ref="AM4:AM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E4:AF4"/>
    <mergeCell ref="AG4:AH4"/>
    <mergeCell ref="AI4:AI5"/>
    <mergeCell ref="AJ4:AJ5"/>
    <mergeCell ref="AK4:AK5"/>
    <mergeCell ref="AL4:AL5"/>
    <mergeCell ref="S4:T4"/>
    <mergeCell ref="U4:V4"/>
    <mergeCell ref="W4:X4"/>
    <mergeCell ref="Y4:Z4"/>
    <mergeCell ref="AA4:AB4"/>
    <mergeCell ref="AC4:AD4"/>
    <mergeCell ref="AA5:AB5"/>
    <mergeCell ref="AC5:AD5"/>
    <mergeCell ref="E3:F3"/>
    <mergeCell ref="G3:H3"/>
    <mergeCell ref="I3:K3"/>
    <mergeCell ref="L3:N3"/>
    <mergeCell ref="O3:T3"/>
    <mergeCell ref="I4:J4"/>
    <mergeCell ref="K4:L4"/>
    <mergeCell ref="M4:N4"/>
    <mergeCell ref="O4:P4"/>
    <mergeCell ref="Q4:R4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6 F14:F21 F8 F10:F11">
    <cfRule type="duplicateValues" dxfId="52" priority="5"/>
  </conditionalFormatting>
  <conditionalFormatting sqref="F12">
    <cfRule type="duplicateValues" dxfId="51" priority="4"/>
  </conditionalFormatting>
  <conditionalFormatting sqref="F13">
    <cfRule type="duplicateValues" dxfId="50" priority="3"/>
  </conditionalFormatting>
  <conditionalFormatting sqref="F7">
    <cfRule type="duplicateValues" dxfId="49" priority="2"/>
  </conditionalFormatting>
  <conditionalFormatting sqref="F9">
    <cfRule type="duplicateValues" dxfId="48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ignoredErrors>
    <ignoredError sqref="AH21 AH6 AH8 AH10 AH11 AH14 AH15 AH16 AH17 AH20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D749-E339-4496-9F9F-0978A681F88A}">
  <sheetPr>
    <tabColor rgb="FF002060"/>
  </sheetPr>
  <dimension ref="A1:AS99"/>
  <sheetViews>
    <sheetView showZeros="0" view="pageBreakPreview" topLeftCell="E1" zoomScaleNormal="100" zoomScaleSheetLayoutView="100" workbookViewId="0">
      <pane ySplit="1" topLeftCell="A2" activePane="bottomLeft" state="frozenSplit"/>
      <selection activeCell="O85" sqref="O85"/>
      <selection pane="bottomLeft" activeCell="AG17" sqref="AG17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4.7109375" style="30" customWidth="1"/>
    <col min="29" max="29" width="4.7109375" style="70" customWidth="1"/>
    <col min="30" max="30" width="5.28515625" style="22" customWidth="1"/>
    <col min="31" max="31" width="4.7109375" style="22" customWidth="1"/>
    <col min="32" max="45" width="9.140625" style="23"/>
    <col min="46" max="16384" width="9.140625" style="22"/>
  </cols>
  <sheetData>
    <row r="1" spans="1:44" ht="21" x14ac:dyDescent="0.3">
      <c r="A1" s="16" t="s">
        <v>11</v>
      </c>
      <c r="B1" s="16"/>
      <c r="C1" s="52"/>
      <c r="E1" s="18" t="s">
        <v>1004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63"/>
      <c r="AG1" s="63"/>
      <c r="AH1" s="63"/>
      <c r="AI1" s="63"/>
    </row>
    <row r="2" spans="1:44" s="23" customFormat="1" ht="15.75" customHeight="1" x14ac:dyDescent="0.25">
      <c r="C2" s="52"/>
      <c r="D2" s="24"/>
      <c r="E2" s="426" t="s">
        <v>15</v>
      </c>
      <c r="F2" s="427"/>
      <c r="G2" s="415" t="s">
        <v>260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43612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44" s="23" customFormat="1" ht="15.75" customHeight="1" x14ac:dyDescent="0.25">
      <c r="C3" s="25"/>
      <c r="D3" s="24"/>
      <c r="E3" s="426" t="s">
        <v>19</v>
      </c>
      <c r="F3" s="427"/>
      <c r="G3" s="415" t="s">
        <v>999</v>
      </c>
      <c r="H3" s="428"/>
      <c r="I3" s="426" t="s">
        <v>20</v>
      </c>
      <c r="J3" s="429"/>
      <c r="K3" s="427"/>
      <c r="L3" s="460">
        <v>14</v>
      </c>
      <c r="M3" s="461"/>
      <c r="N3" s="426" t="s">
        <v>21</v>
      </c>
      <c r="O3" s="429"/>
      <c r="P3" s="427"/>
      <c r="Q3" s="65" t="s">
        <v>1000</v>
      </c>
      <c r="R3" s="66"/>
      <c r="S3" s="66"/>
      <c r="T3" s="66"/>
      <c r="U3" s="66"/>
      <c r="V3" s="66"/>
      <c r="W3" s="66"/>
      <c r="X3" s="66"/>
      <c r="Y3" s="66"/>
      <c r="Z3" s="66"/>
      <c r="AA3" s="67"/>
      <c r="AB3" s="67"/>
      <c r="AC3" s="73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44" x14ac:dyDescent="0.25">
      <c r="C5" s="25" t="s">
        <v>38</v>
      </c>
      <c r="D5" s="25" t="s">
        <v>39</v>
      </c>
      <c r="E5" s="212"/>
      <c r="F5" s="212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44" ht="15.95" customHeight="1" x14ac:dyDescent="0.25">
      <c r="A6" s="30"/>
      <c r="B6" s="30"/>
      <c r="C6" s="25"/>
      <c r="D6" s="25"/>
      <c r="E6" s="31">
        <v>1</v>
      </c>
      <c r="F6" s="290">
        <v>77</v>
      </c>
      <c r="G6" s="232" t="str">
        <f t="shared" ref="G6:G21" si="0">IFERROR(VLOOKUP($F6,shot,2,FALSE)&amp;" "&amp;UPPER(VLOOKUP($F6,shot,3,FALSE)),"")</f>
        <v>Lewis BYNG</v>
      </c>
      <c r="H6" s="232" t="str">
        <f t="shared" ref="H6:H21" si="1">IFERROR(VLOOKUP($F6,shot,5,FALSE),"")</f>
        <v>Stratford Upon Avon</v>
      </c>
      <c r="I6" s="458">
        <v>17.22</v>
      </c>
      <c r="J6" s="459"/>
      <c r="K6" s="458">
        <v>17.87</v>
      </c>
      <c r="L6" s="459"/>
      <c r="M6" s="458">
        <v>18.27</v>
      </c>
      <c r="N6" s="459"/>
      <c r="O6" s="460">
        <f t="shared" ref="O6" si="2">IF(AND(I6="X",K6="X",M6="X"),0,LARGE(I6:N6,1))</f>
        <v>18.27</v>
      </c>
      <c r="P6" s="461"/>
      <c r="Q6" s="33">
        <f t="shared" ref="Q6" si="3">J68</f>
        <v>1</v>
      </c>
      <c r="R6" s="458">
        <v>17.77</v>
      </c>
      <c r="S6" s="459"/>
      <c r="T6" s="458">
        <v>17.510000000000002</v>
      </c>
      <c r="U6" s="459"/>
      <c r="V6" s="458">
        <v>17.91</v>
      </c>
      <c r="W6" s="459"/>
      <c r="X6" s="460">
        <f t="shared" ref="X6" si="4">IF(AND(R6="X",T6="X",V6="X"),O6,IF(O6&gt;LARGE(R6:W6,1),O6,LARGE(R6:W6,1)))</f>
        <v>18.27</v>
      </c>
      <c r="Y6" s="461"/>
      <c r="Z6" s="33">
        <f t="shared" ref="Z6" si="5">L68</f>
        <v>1</v>
      </c>
      <c r="AA6" s="307" t="str">
        <f t="shared" ref="AA6:AA21" si="6">IFERROR(VLOOKUP($F6,shot,4,FALSE),"")</f>
        <v>UKA U20</v>
      </c>
      <c r="AB6" s="307">
        <f t="shared" ref="AB6:AB21" si="7">IFERROR(VLOOKUP($F6,shot,8,FALSE),"")</f>
        <v>0</v>
      </c>
      <c r="AC6" s="69" t="str">
        <f t="shared" ref="AC6:AC21" si="8">IFERROR(VLOOKUP($F6,shot,7,FALSE),"")</f>
        <v>18.35</v>
      </c>
      <c r="AD6" s="34"/>
    </row>
    <row r="7" spans="1:44" ht="15.95" customHeight="1" x14ac:dyDescent="0.25">
      <c r="A7" s="30"/>
      <c r="B7" s="30"/>
      <c r="C7" s="25"/>
      <c r="D7" s="25"/>
      <c r="E7" s="216">
        <v>2</v>
      </c>
      <c r="F7" s="290"/>
      <c r="G7" s="232" t="str">
        <f t="shared" si="0"/>
        <v/>
      </c>
      <c r="H7" s="232" t="str">
        <f t="shared" si="1"/>
        <v/>
      </c>
      <c r="I7" s="458"/>
      <c r="J7" s="459"/>
      <c r="K7" s="458">
        <v>0</v>
      </c>
      <c r="L7" s="459"/>
      <c r="M7" s="458">
        <v>0</v>
      </c>
      <c r="N7" s="459"/>
      <c r="O7" s="460">
        <f t="shared" ref="O7:O21" si="9">IF(AND(I7="X",K7="X",M7="X"),0,LARGE(I7:N7,1))</f>
        <v>0</v>
      </c>
      <c r="P7" s="461"/>
      <c r="Q7" s="33" t="str">
        <f t="shared" ref="Q7:Q21" si="10">J69</f>
        <v/>
      </c>
      <c r="R7" s="458">
        <v>0</v>
      </c>
      <c r="S7" s="459"/>
      <c r="T7" s="458">
        <v>0</v>
      </c>
      <c r="U7" s="459"/>
      <c r="V7" s="458">
        <v>0</v>
      </c>
      <c r="W7" s="459"/>
      <c r="X7" s="460">
        <f t="shared" ref="X7:X21" si="11">IF(AND(R7="X",T7="X",V7="X"),O7,IF(O7&gt;LARGE(R7:W7,1),O7,LARGE(R7:W7,1)))</f>
        <v>0</v>
      </c>
      <c r="Y7" s="461"/>
      <c r="Z7" s="33" t="str">
        <f t="shared" ref="Z7:Z21" si="12">L69</f>
        <v/>
      </c>
      <c r="AA7" s="216" t="str">
        <f t="shared" si="6"/>
        <v/>
      </c>
      <c r="AB7" s="216" t="str">
        <f t="shared" si="7"/>
        <v/>
      </c>
      <c r="AC7" s="69" t="str">
        <f t="shared" si="8"/>
        <v/>
      </c>
      <c r="AD7" s="35"/>
    </row>
    <row r="8" spans="1:44" ht="15.95" customHeight="1" x14ac:dyDescent="0.25">
      <c r="A8" s="30"/>
      <c r="B8" s="30"/>
      <c r="C8" s="25"/>
      <c r="D8" s="25"/>
      <c r="E8" s="216">
        <v>3</v>
      </c>
      <c r="F8" s="290"/>
      <c r="G8" s="232" t="str">
        <f t="shared" si="0"/>
        <v/>
      </c>
      <c r="H8" s="232" t="str">
        <f t="shared" si="1"/>
        <v/>
      </c>
      <c r="I8" s="458"/>
      <c r="J8" s="459"/>
      <c r="K8" s="458">
        <v>0</v>
      </c>
      <c r="L8" s="459"/>
      <c r="M8" s="458">
        <v>0</v>
      </c>
      <c r="N8" s="459"/>
      <c r="O8" s="460">
        <f t="shared" si="9"/>
        <v>0</v>
      </c>
      <c r="P8" s="461"/>
      <c r="Q8" s="33" t="str">
        <f t="shared" si="10"/>
        <v/>
      </c>
      <c r="R8" s="458">
        <v>0</v>
      </c>
      <c r="S8" s="459"/>
      <c r="T8" s="458">
        <v>0</v>
      </c>
      <c r="U8" s="459"/>
      <c r="V8" s="458">
        <v>0</v>
      </c>
      <c r="W8" s="459"/>
      <c r="X8" s="460">
        <f t="shared" si="11"/>
        <v>0</v>
      </c>
      <c r="Y8" s="461"/>
      <c r="Z8" s="33" t="str">
        <f t="shared" si="12"/>
        <v/>
      </c>
      <c r="AA8" s="216" t="str">
        <f t="shared" si="6"/>
        <v/>
      </c>
      <c r="AB8" s="216" t="str">
        <f t="shared" si="7"/>
        <v/>
      </c>
      <c r="AC8" s="69" t="str">
        <f t="shared" si="8"/>
        <v/>
      </c>
    </row>
    <row r="9" spans="1:44" ht="15.95" customHeight="1" x14ac:dyDescent="0.25">
      <c r="A9" s="30"/>
      <c r="B9" s="30"/>
      <c r="C9" s="25"/>
      <c r="D9" s="25"/>
      <c r="E9" s="216">
        <v>4</v>
      </c>
      <c r="F9" s="290"/>
      <c r="G9" s="232" t="str">
        <f t="shared" si="0"/>
        <v/>
      </c>
      <c r="H9" s="232" t="str">
        <f t="shared" si="1"/>
        <v/>
      </c>
      <c r="I9" s="458"/>
      <c r="J9" s="459"/>
      <c r="K9" s="458"/>
      <c r="L9" s="459"/>
      <c r="M9" s="458"/>
      <c r="N9" s="459"/>
      <c r="O9" s="460"/>
      <c r="P9" s="461"/>
      <c r="Q9" s="33"/>
      <c r="R9" s="458"/>
      <c r="S9" s="459"/>
      <c r="T9" s="458"/>
      <c r="U9" s="459"/>
      <c r="V9" s="458"/>
      <c r="W9" s="459"/>
      <c r="X9" s="460"/>
      <c r="Y9" s="461"/>
      <c r="Z9" s="33"/>
      <c r="AA9" s="216"/>
      <c r="AB9" s="216" t="str">
        <f t="shared" si="7"/>
        <v/>
      </c>
      <c r="AC9" s="69" t="str">
        <f t="shared" si="8"/>
        <v/>
      </c>
    </row>
    <row r="10" spans="1:44" ht="15.95" customHeight="1" x14ac:dyDescent="0.2">
      <c r="A10" s="30"/>
      <c r="B10" s="30"/>
      <c r="C10" s="25"/>
      <c r="D10" s="25"/>
      <c r="E10" s="216">
        <v>5</v>
      </c>
      <c r="F10" s="226">
        <v>92</v>
      </c>
      <c r="G10" s="232" t="s">
        <v>1049</v>
      </c>
      <c r="H10" s="232" t="s">
        <v>549</v>
      </c>
      <c r="I10" s="458">
        <v>12.98</v>
      </c>
      <c r="J10" s="459"/>
      <c r="K10" s="458">
        <v>12.27</v>
      </c>
      <c r="L10" s="459"/>
      <c r="M10" s="458">
        <v>12.59</v>
      </c>
      <c r="N10" s="459"/>
      <c r="O10" s="460">
        <f t="shared" si="9"/>
        <v>12.98</v>
      </c>
      <c r="P10" s="461"/>
      <c r="Q10" s="33">
        <f t="shared" si="10"/>
        <v>2</v>
      </c>
      <c r="R10" s="458">
        <v>12.73</v>
      </c>
      <c r="S10" s="459"/>
      <c r="T10" s="458">
        <v>13.16</v>
      </c>
      <c r="U10" s="459"/>
      <c r="V10" s="458">
        <v>13.99</v>
      </c>
      <c r="W10" s="459"/>
      <c r="X10" s="460">
        <f t="shared" si="11"/>
        <v>13.99</v>
      </c>
      <c r="Y10" s="461"/>
      <c r="Z10" s="33">
        <f t="shared" si="12"/>
        <v>2</v>
      </c>
      <c r="AA10" s="216" t="s">
        <v>80</v>
      </c>
      <c r="AB10" s="216" t="str">
        <f t="shared" si="7"/>
        <v/>
      </c>
      <c r="AC10" s="69">
        <v>13.72</v>
      </c>
    </row>
    <row r="11" spans="1:44" ht="15.95" customHeight="1" x14ac:dyDescent="0.2">
      <c r="A11" s="30"/>
      <c r="B11" s="30"/>
      <c r="C11" s="25"/>
      <c r="D11" s="25"/>
      <c r="E11" s="216">
        <v>6</v>
      </c>
      <c r="F11" s="226"/>
      <c r="G11" s="232" t="str">
        <f t="shared" si="0"/>
        <v/>
      </c>
      <c r="H11" s="232" t="str">
        <f t="shared" si="1"/>
        <v/>
      </c>
      <c r="I11" s="458"/>
      <c r="J11" s="459"/>
      <c r="K11" s="458">
        <v>0</v>
      </c>
      <c r="L11" s="459"/>
      <c r="M11" s="458">
        <v>0</v>
      </c>
      <c r="N11" s="459"/>
      <c r="O11" s="460">
        <f t="shared" si="9"/>
        <v>0</v>
      </c>
      <c r="P11" s="461"/>
      <c r="Q11" s="33" t="str">
        <f t="shared" si="10"/>
        <v/>
      </c>
      <c r="R11" s="458">
        <v>0</v>
      </c>
      <c r="S11" s="459"/>
      <c r="T11" s="458">
        <v>0</v>
      </c>
      <c r="U11" s="459"/>
      <c r="V11" s="458">
        <v>0</v>
      </c>
      <c r="W11" s="459"/>
      <c r="X11" s="460">
        <f t="shared" si="11"/>
        <v>0</v>
      </c>
      <c r="Y11" s="461"/>
      <c r="Z11" s="33" t="str">
        <f t="shared" si="12"/>
        <v/>
      </c>
      <c r="AA11" s="216" t="str">
        <f t="shared" si="6"/>
        <v/>
      </c>
      <c r="AB11" s="216" t="str">
        <f t="shared" si="7"/>
        <v/>
      </c>
      <c r="AC11" s="69" t="str">
        <f t="shared" si="8"/>
        <v/>
      </c>
    </row>
    <row r="12" spans="1:44" ht="15.95" customHeight="1" x14ac:dyDescent="0.2">
      <c r="A12" s="30"/>
      <c r="B12" s="30"/>
      <c r="C12" s="25"/>
      <c r="D12" s="25"/>
      <c r="E12" s="216">
        <v>7</v>
      </c>
      <c r="F12" s="226"/>
      <c r="G12" s="232" t="str">
        <f t="shared" si="0"/>
        <v/>
      </c>
      <c r="H12" s="232" t="str">
        <f t="shared" si="1"/>
        <v/>
      </c>
      <c r="I12" s="458"/>
      <c r="J12" s="459"/>
      <c r="K12" s="458">
        <v>0</v>
      </c>
      <c r="L12" s="459"/>
      <c r="M12" s="458">
        <v>0</v>
      </c>
      <c r="N12" s="459"/>
      <c r="O12" s="460">
        <f t="shared" si="9"/>
        <v>0</v>
      </c>
      <c r="P12" s="461"/>
      <c r="Q12" s="33" t="str">
        <f t="shared" si="10"/>
        <v/>
      </c>
      <c r="R12" s="458">
        <v>0</v>
      </c>
      <c r="S12" s="459"/>
      <c r="T12" s="458">
        <v>0</v>
      </c>
      <c r="U12" s="459"/>
      <c r="V12" s="458">
        <v>0</v>
      </c>
      <c r="W12" s="459"/>
      <c r="X12" s="460">
        <f t="shared" si="11"/>
        <v>0</v>
      </c>
      <c r="Y12" s="461"/>
      <c r="Z12" s="33" t="str">
        <f t="shared" si="12"/>
        <v/>
      </c>
      <c r="AA12" s="216" t="str">
        <f t="shared" si="6"/>
        <v/>
      </c>
      <c r="AB12" s="216" t="str">
        <f t="shared" si="7"/>
        <v/>
      </c>
      <c r="AC12" s="69" t="str">
        <f t="shared" si="8"/>
        <v/>
      </c>
    </row>
    <row r="13" spans="1:44" ht="15.95" customHeight="1" x14ac:dyDescent="0.2">
      <c r="A13" s="30"/>
      <c r="B13" s="30"/>
      <c r="C13" s="25"/>
      <c r="D13" s="25"/>
      <c r="E13" s="216">
        <v>8</v>
      </c>
      <c r="F13" s="226"/>
      <c r="G13" s="232" t="str">
        <f t="shared" si="0"/>
        <v/>
      </c>
      <c r="H13" s="232" t="str">
        <f t="shared" si="1"/>
        <v/>
      </c>
      <c r="I13" s="458"/>
      <c r="J13" s="459"/>
      <c r="K13" s="458">
        <v>0</v>
      </c>
      <c r="L13" s="459"/>
      <c r="M13" s="458">
        <v>0</v>
      </c>
      <c r="N13" s="459"/>
      <c r="O13" s="460">
        <f t="shared" si="9"/>
        <v>0</v>
      </c>
      <c r="P13" s="461"/>
      <c r="Q13" s="33" t="str">
        <f t="shared" si="10"/>
        <v/>
      </c>
      <c r="R13" s="458">
        <v>0</v>
      </c>
      <c r="S13" s="459"/>
      <c r="T13" s="458">
        <v>0</v>
      </c>
      <c r="U13" s="459"/>
      <c r="V13" s="458">
        <v>0</v>
      </c>
      <c r="W13" s="459"/>
      <c r="X13" s="460">
        <f t="shared" si="11"/>
        <v>0</v>
      </c>
      <c r="Y13" s="461"/>
      <c r="Z13" s="33" t="str">
        <f t="shared" si="12"/>
        <v/>
      </c>
      <c r="AA13" s="216" t="str">
        <f t="shared" si="6"/>
        <v/>
      </c>
      <c r="AB13" s="216" t="str">
        <f t="shared" si="7"/>
        <v/>
      </c>
      <c r="AC13" s="69" t="str">
        <f t="shared" si="8"/>
        <v/>
      </c>
    </row>
    <row r="14" spans="1:44" ht="15.95" customHeight="1" x14ac:dyDescent="0.2">
      <c r="A14" s="30"/>
      <c r="B14" s="30"/>
      <c r="C14" s="25"/>
      <c r="D14" s="25"/>
      <c r="E14" s="216">
        <v>9</v>
      </c>
      <c r="F14" s="226"/>
      <c r="G14" s="232" t="str">
        <f t="shared" si="0"/>
        <v/>
      </c>
      <c r="H14" s="232" t="str">
        <f t="shared" si="1"/>
        <v/>
      </c>
      <c r="I14" s="458"/>
      <c r="J14" s="459"/>
      <c r="K14" s="458">
        <v>0</v>
      </c>
      <c r="L14" s="459"/>
      <c r="M14" s="458">
        <v>0</v>
      </c>
      <c r="N14" s="459"/>
      <c r="O14" s="460">
        <f t="shared" si="9"/>
        <v>0</v>
      </c>
      <c r="P14" s="461"/>
      <c r="Q14" s="33" t="str">
        <f t="shared" si="10"/>
        <v/>
      </c>
      <c r="R14" s="458">
        <v>0</v>
      </c>
      <c r="S14" s="459"/>
      <c r="T14" s="458">
        <v>0</v>
      </c>
      <c r="U14" s="459"/>
      <c r="V14" s="458">
        <v>0</v>
      </c>
      <c r="W14" s="459"/>
      <c r="X14" s="460">
        <f t="shared" si="11"/>
        <v>0</v>
      </c>
      <c r="Y14" s="461"/>
      <c r="Z14" s="33" t="str">
        <f t="shared" si="12"/>
        <v/>
      </c>
      <c r="AA14" s="216" t="str">
        <f t="shared" si="6"/>
        <v/>
      </c>
      <c r="AB14" s="216" t="str">
        <f t="shared" si="7"/>
        <v/>
      </c>
      <c r="AC14" s="69" t="str">
        <f t="shared" si="8"/>
        <v/>
      </c>
    </row>
    <row r="15" spans="1:44" ht="15.95" customHeight="1" x14ac:dyDescent="0.2">
      <c r="A15" s="30"/>
      <c r="B15" s="30"/>
      <c r="C15" s="25"/>
      <c r="D15" s="25"/>
      <c r="E15" s="216">
        <v>10</v>
      </c>
      <c r="F15" s="226"/>
      <c r="G15" s="232" t="str">
        <f t="shared" si="0"/>
        <v/>
      </c>
      <c r="H15" s="232" t="str">
        <f t="shared" si="1"/>
        <v/>
      </c>
      <c r="I15" s="458"/>
      <c r="J15" s="459"/>
      <c r="K15" s="458">
        <v>0</v>
      </c>
      <c r="L15" s="459"/>
      <c r="M15" s="458">
        <v>0</v>
      </c>
      <c r="N15" s="459"/>
      <c r="O15" s="460">
        <f t="shared" si="9"/>
        <v>0</v>
      </c>
      <c r="P15" s="461"/>
      <c r="Q15" s="33" t="str">
        <f t="shared" si="10"/>
        <v/>
      </c>
      <c r="R15" s="458">
        <v>0</v>
      </c>
      <c r="S15" s="459"/>
      <c r="T15" s="458">
        <v>0</v>
      </c>
      <c r="U15" s="459"/>
      <c r="V15" s="458">
        <v>0</v>
      </c>
      <c r="W15" s="459"/>
      <c r="X15" s="460">
        <f t="shared" si="11"/>
        <v>0</v>
      </c>
      <c r="Y15" s="461"/>
      <c r="Z15" s="33" t="str">
        <f t="shared" si="12"/>
        <v/>
      </c>
      <c r="AA15" s="216" t="str">
        <f t="shared" si="6"/>
        <v/>
      </c>
      <c r="AB15" s="216" t="str">
        <f t="shared" si="7"/>
        <v/>
      </c>
      <c r="AC15" s="69" t="str">
        <f t="shared" si="8"/>
        <v/>
      </c>
    </row>
    <row r="16" spans="1:44" ht="15.95" customHeight="1" x14ac:dyDescent="0.2">
      <c r="A16" s="30"/>
      <c r="B16" s="30"/>
      <c r="C16" s="25"/>
      <c r="D16" s="25"/>
      <c r="E16" s="216">
        <v>11</v>
      </c>
      <c r="F16" s="226"/>
      <c r="G16" s="232" t="str">
        <f t="shared" si="0"/>
        <v/>
      </c>
      <c r="H16" s="232" t="str">
        <f t="shared" si="1"/>
        <v/>
      </c>
      <c r="I16" s="458"/>
      <c r="J16" s="459"/>
      <c r="K16" s="458">
        <v>0</v>
      </c>
      <c r="L16" s="459"/>
      <c r="M16" s="458">
        <v>0</v>
      </c>
      <c r="N16" s="459"/>
      <c r="O16" s="460">
        <f t="shared" si="9"/>
        <v>0</v>
      </c>
      <c r="P16" s="461"/>
      <c r="Q16" s="33" t="str">
        <f t="shared" si="10"/>
        <v/>
      </c>
      <c r="R16" s="458">
        <v>0</v>
      </c>
      <c r="S16" s="459"/>
      <c r="T16" s="458">
        <v>0</v>
      </c>
      <c r="U16" s="459"/>
      <c r="V16" s="458">
        <v>0</v>
      </c>
      <c r="W16" s="459"/>
      <c r="X16" s="460">
        <f t="shared" si="11"/>
        <v>0</v>
      </c>
      <c r="Y16" s="461"/>
      <c r="Z16" s="33" t="str">
        <f t="shared" si="12"/>
        <v/>
      </c>
      <c r="AA16" s="216" t="str">
        <f t="shared" si="6"/>
        <v/>
      </c>
      <c r="AB16" s="216" t="str">
        <f t="shared" si="7"/>
        <v/>
      </c>
      <c r="AC16" s="69" t="str">
        <f t="shared" si="8"/>
        <v/>
      </c>
    </row>
    <row r="17" spans="1:30" ht="15.95" customHeight="1" x14ac:dyDescent="0.2">
      <c r="A17" s="30"/>
      <c r="B17" s="30"/>
      <c r="C17" s="25"/>
      <c r="D17" s="25"/>
      <c r="E17" s="216">
        <v>12</v>
      </c>
      <c r="F17" s="226"/>
      <c r="G17" s="232" t="str">
        <f t="shared" si="0"/>
        <v/>
      </c>
      <c r="H17" s="232" t="str">
        <f t="shared" si="1"/>
        <v/>
      </c>
      <c r="I17" s="458"/>
      <c r="J17" s="459"/>
      <c r="K17" s="458">
        <v>0</v>
      </c>
      <c r="L17" s="459"/>
      <c r="M17" s="458">
        <v>0</v>
      </c>
      <c r="N17" s="459"/>
      <c r="O17" s="460">
        <f t="shared" si="9"/>
        <v>0</v>
      </c>
      <c r="P17" s="461"/>
      <c r="Q17" s="33" t="str">
        <f t="shared" si="10"/>
        <v/>
      </c>
      <c r="R17" s="458">
        <v>0</v>
      </c>
      <c r="S17" s="459"/>
      <c r="T17" s="458">
        <v>0</v>
      </c>
      <c r="U17" s="459"/>
      <c r="V17" s="458">
        <v>0</v>
      </c>
      <c r="W17" s="459"/>
      <c r="X17" s="460">
        <f t="shared" si="11"/>
        <v>0</v>
      </c>
      <c r="Y17" s="461"/>
      <c r="Z17" s="33" t="str">
        <f t="shared" si="12"/>
        <v/>
      </c>
      <c r="AA17" s="216" t="str">
        <f t="shared" si="6"/>
        <v/>
      </c>
      <c r="AB17" s="216" t="str">
        <f t="shared" si="7"/>
        <v/>
      </c>
      <c r="AC17" s="69" t="str">
        <f t="shared" si="8"/>
        <v/>
      </c>
    </row>
    <row r="18" spans="1:30" ht="15.95" customHeight="1" x14ac:dyDescent="0.2">
      <c r="A18" s="30"/>
      <c r="B18" s="30"/>
      <c r="C18" s="25"/>
      <c r="D18" s="25"/>
      <c r="E18" s="216">
        <v>13</v>
      </c>
      <c r="F18" s="226"/>
      <c r="G18" s="232" t="str">
        <f t="shared" si="0"/>
        <v/>
      </c>
      <c r="H18" s="232" t="str">
        <f t="shared" si="1"/>
        <v/>
      </c>
      <c r="I18" s="458"/>
      <c r="J18" s="459"/>
      <c r="K18" s="458">
        <v>0</v>
      </c>
      <c r="L18" s="459"/>
      <c r="M18" s="458">
        <v>0</v>
      </c>
      <c r="N18" s="459"/>
      <c r="O18" s="460">
        <f t="shared" si="9"/>
        <v>0</v>
      </c>
      <c r="P18" s="461"/>
      <c r="Q18" s="33" t="str">
        <f t="shared" si="10"/>
        <v/>
      </c>
      <c r="R18" s="458">
        <v>0</v>
      </c>
      <c r="S18" s="459"/>
      <c r="T18" s="458">
        <v>0</v>
      </c>
      <c r="U18" s="459"/>
      <c r="V18" s="458">
        <v>0</v>
      </c>
      <c r="W18" s="459"/>
      <c r="X18" s="460">
        <f t="shared" si="11"/>
        <v>0</v>
      </c>
      <c r="Y18" s="461"/>
      <c r="Z18" s="33" t="str">
        <f t="shared" si="12"/>
        <v/>
      </c>
      <c r="AA18" s="216" t="str">
        <f t="shared" si="6"/>
        <v/>
      </c>
      <c r="AB18" s="216" t="str">
        <f t="shared" si="7"/>
        <v/>
      </c>
      <c r="AC18" s="69" t="str">
        <f t="shared" si="8"/>
        <v/>
      </c>
    </row>
    <row r="19" spans="1:30" ht="15.95" customHeight="1" x14ac:dyDescent="0.2">
      <c r="A19" s="30"/>
      <c r="B19" s="30"/>
      <c r="C19" s="25"/>
      <c r="D19" s="25"/>
      <c r="E19" s="216">
        <v>14</v>
      </c>
      <c r="F19" s="226"/>
      <c r="G19" s="232" t="str">
        <f t="shared" si="0"/>
        <v/>
      </c>
      <c r="H19" s="232" t="str">
        <f t="shared" si="1"/>
        <v/>
      </c>
      <c r="I19" s="458"/>
      <c r="J19" s="459"/>
      <c r="K19" s="458">
        <v>0</v>
      </c>
      <c r="L19" s="459"/>
      <c r="M19" s="458">
        <v>0</v>
      </c>
      <c r="N19" s="459"/>
      <c r="O19" s="460">
        <f t="shared" si="9"/>
        <v>0</v>
      </c>
      <c r="P19" s="461"/>
      <c r="Q19" s="33" t="str">
        <f t="shared" si="10"/>
        <v/>
      </c>
      <c r="R19" s="458">
        <v>0</v>
      </c>
      <c r="S19" s="459"/>
      <c r="T19" s="458">
        <v>0</v>
      </c>
      <c r="U19" s="459"/>
      <c r="V19" s="458">
        <v>0</v>
      </c>
      <c r="W19" s="459"/>
      <c r="X19" s="460">
        <f t="shared" si="11"/>
        <v>0</v>
      </c>
      <c r="Y19" s="461"/>
      <c r="Z19" s="33" t="str">
        <f t="shared" si="12"/>
        <v/>
      </c>
      <c r="AA19" s="216" t="str">
        <f t="shared" si="6"/>
        <v/>
      </c>
      <c r="AB19" s="216" t="str">
        <f t="shared" si="7"/>
        <v/>
      </c>
      <c r="AC19" s="69" t="str">
        <f t="shared" si="8"/>
        <v/>
      </c>
    </row>
    <row r="20" spans="1:30" ht="15.95" customHeight="1" x14ac:dyDescent="0.2">
      <c r="A20" s="30"/>
      <c r="B20" s="30"/>
      <c r="C20" s="25"/>
      <c r="D20" s="25"/>
      <c r="E20" s="216">
        <v>15</v>
      </c>
      <c r="F20" s="226"/>
      <c r="G20" s="232" t="str">
        <f t="shared" si="0"/>
        <v/>
      </c>
      <c r="H20" s="232" t="str">
        <f t="shared" si="1"/>
        <v/>
      </c>
      <c r="I20" s="458"/>
      <c r="J20" s="459"/>
      <c r="K20" s="458">
        <v>0</v>
      </c>
      <c r="L20" s="459"/>
      <c r="M20" s="458">
        <v>0</v>
      </c>
      <c r="N20" s="459"/>
      <c r="O20" s="460">
        <f t="shared" si="9"/>
        <v>0</v>
      </c>
      <c r="P20" s="461"/>
      <c r="Q20" s="33" t="str">
        <f t="shared" si="10"/>
        <v/>
      </c>
      <c r="R20" s="458">
        <v>0</v>
      </c>
      <c r="S20" s="459"/>
      <c r="T20" s="458">
        <v>0</v>
      </c>
      <c r="U20" s="459"/>
      <c r="V20" s="458">
        <v>0</v>
      </c>
      <c r="W20" s="459"/>
      <c r="X20" s="460">
        <f t="shared" si="11"/>
        <v>0</v>
      </c>
      <c r="Y20" s="461"/>
      <c r="Z20" s="33" t="str">
        <f t="shared" si="12"/>
        <v/>
      </c>
      <c r="AA20" s="216" t="str">
        <f t="shared" si="6"/>
        <v/>
      </c>
      <c r="AB20" s="216" t="str">
        <f t="shared" si="7"/>
        <v/>
      </c>
      <c r="AC20" s="69" t="str">
        <f t="shared" si="8"/>
        <v/>
      </c>
    </row>
    <row r="21" spans="1:30" ht="15.95" customHeight="1" x14ac:dyDescent="0.2">
      <c r="A21" s="30"/>
      <c r="B21" s="30"/>
      <c r="C21" s="25"/>
      <c r="D21" s="25"/>
      <c r="E21" s="216">
        <v>16</v>
      </c>
      <c r="F21" s="226"/>
      <c r="G21" s="232" t="str">
        <f t="shared" si="0"/>
        <v/>
      </c>
      <c r="H21" s="232" t="str">
        <f t="shared" si="1"/>
        <v/>
      </c>
      <c r="I21" s="458"/>
      <c r="J21" s="459"/>
      <c r="K21" s="458">
        <v>0</v>
      </c>
      <c r="L21" s="459"/>
      <c r="M21" s="458">
        <v>0</v>
      </c>
      <c r="N21" s="459"/>
      <c r="O21" s="460">
        <f t="shared" si="9"/>
        <v>0</v>
      </c>
      <c r="P21" s="461"/>
      <c r="Q21" s="33" t="str">
        <f t="shared" si="10"/>
        <v/>
      </c>
      <c r="R21" s="458">
        <v>0</v>
      </c>
      <c r="S21" s="459"/>
      <c r="T21" s="458">
        <v>0</v>
      </c>
      <c r="U21" s="459"/>
      <c r="V21" s="458">
        <v>0</v>
      </c>
      <c r="W21" s="459"/>
      <c r="X21" s="460">
        <f t="shared" si="11"/>
        <v>0</v>
      </c>
      <c r="Y21" s="461"/>
      <c r="Z21" s="33" t="str">
        <f t="shared" si="12"/>
        <v/>
      </c>
      <c r="AA21" s="216" t="str">
        <f t="shared" si="6"/>
        <v/>
      </c>
      <c r="AB21" s="216" t="str">
        <f t="shared" si="7"/>
        <v/>
      </c>
      <c r="AC21" s="69" t="str">
        <f t="shared" si="8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216" t="s">
        <v>43</v>
      </c>
      <c r="F24" s="216" t="s">
        <v>44</v>
      </c>
      <c r="G24" s="216" t="s">
        <v>24</v>
      </c>
      <c r="H24" s="216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215"/>
      <c r="AB24" s="215"/>
      <c r="AC24" s="71"/>
    </row>
    <row r="25" spans="1:30" ht="15.95" customHeight="1" x14ac:dyDescent="0.25">
      <c r="C25" s="25">
        <v>1</v>
      </c>
      <c r="D25" s="17">
        <v>9</v>
      </c>
      <c r="E25" s="216">
        <v>1</v>
      </c>
      <c r="F25" s="216"/>
      <c r="G25" s="28" t="s">
        <v>1095</v>
      </c>
      <c r="H25" s="28"/>
      <c r="I25" s="446"/>
      <c r="J25" s="447"/>
      <c r="K25" s="216">
        <v>9</v>
      </c>
      <c r="L25" s="216" t="str">
        <f>IFERROR(VLOOKUP($D25,$E$68:$N$99,2,FALSE),"")</f>
        <v/>
      </c>
      <c r="M25" s="479" t="str">
        <f>IFERROR(VLOOKUP($D25,$E$68:$N$99,3,FALSE),"")</f>
        <v/>
      </c>
      <c r="N25" s="568"/>
      <c r="O25" s="568"/>
      <c r="P25" s="569"/>
      <c r="Q25" s="479" t="str">
        <f>IFERROR(VLOOKUP($D25,$E$68:$N$99,4,FALSE),"")</f>
        <v/>
      </c>
      <c r="R25" s="568"/>
      <c r="S25" s="568"/>
      <c r="T25" s="569"/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216">
        <v>2</v>
      </c>
      <c r="F26" s="216">
        <v>77</v>
      </c>
      <c r="G26" s="28" t="s">
        <v>1094</v>
      </c>
      <c r="H26" s="28" t="s">
        <v>846</v>
      </c>
      <c r="I26" s="446">
        <v>18.27</v>
      </c>
      <c r="J26" s="447"/>
      <c r="K26" s="216">
        <v>10</v>
      </c>
      <c r="L26" s="216" t="str">
        <f t="shared" ref="L26:L32" si="13">IFERROR(VLOOKUP($D26,$E$68:$N$99,2,FALSE),"")</f>
        <v/>
      </c>
      <c r="M26" s="479" t="str">
        <f t="shared" ref="M26:M32" si="14">IFERROR(VLOOKUP($D26,$E$68:$N$99,3,FALSE),"")</f>
        <v/>
      </c>
      <c r="N26" s="568"/>
      <c r="O26" s="568"/>
      <c r="P26" s="569"/>
      <c r="Q26" s="479" t="str">
        <f t="shared" ref="Q26:Q32" si="15">IFERROR(VLOOKUP($D26,$E$68:$N$99,4,FALSE),"")</f>
        <v/>
      </c>
      <c r="R26" s="568"/>
      <c r="S26" s="568"/>
      <c r="T26" s="569"/>
      <c r="U26" s="446" t="str">
        <f t="shared" ref="U26:U32" si="16">IFERROR(VLOOKUP($D26,$E$68:$N$99,10,FALSE),"")</f>
        <v/>
      </c>
      <c r="V26" s="447"/>
      <c r="W26" s="41"/>
      <c r="X26" s="42"/>
      <c r="Y26" s="42"/>
      <c r="Z26" s="20"/>
      <c r="AA26" s="215"/>
      <c r="AB26" s="215"/>
      <c r="AC26" s="71"/>
    </row>
    <row r="27" spans="1:30" ht="15.95" customHeight="1" x14ac:dyDescent="0.25">
      <c r="C27" s="25">
        <v>3</v>
      </c>
      <c r="D27" s="17">
        <v>11</v>
      </c>
      <c r="E27" s="216">
        <v>3</v>
      </c>
      <c r="F27" s="216" t="str">
        <f t="shared" ref="F27:F32" si="17">IFERROR(VLOOKUP($C27,$E$68:$N$99,2,FALSE),"")</f>
        <v/>
      </c>
      <c r="G27" s="28" t="str">
        <f t="shared" ref="G27:G32" si="18">IFERROR(VLOOKUP($C27,$E$68:$N$99,3,FALSE),"")</f>
        <v/>
      </c>
      <c r="H27" s="28" t="str">
        <f t="shared" ref="H27:H32" si="19">IFERROR(VLOOKUP($C27,$E$68:$N$99,4,FALSE),"")</f>
        <v/>
      </c>
      <c r="I27" s="446" t="str">
        <f t="shared" ref="I27:I32" si="20">IFERROR(VLOOKUP($C27,$E$68:$N$99,10,FALSE),"")</f>
        <v/>
      </c>
      <c r="J27" s="447"/>
      <c r="K27" s="216">
        <v>11</v>
      </c>
      <c r="L27" s="216" t="str">
        <f t="shared" si="13"/>
        <v/>
      </c>
      <c r="M27" s="479" t="str">
        <f t="shared" si="14"/>
        <v/>
      </c>
      <c r="N27" s="568"/>
      <c r="O27" s="568"/>
      <c r="P27" s="569"/>
      <c r="Q27" s="479" t="str">
        <f t="shared" si="15"/>
        <v/>
      </c>
      <c r="R27" s="568"/>
      <c r="S27" s="568"/>
      <c r="T27" s="569"/>
      <c r="U27" s="446" t="str">
        <f t="shared" si="16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216">
        <v>4</v>
      </c>
      <c r="F28" s="216" t="s">
        <v>80</v>
      </c>
      <c r="G28" s="28" t="s">
        <v>1096</v>
      </c>
      <c r="H28" s="28" t="str">
        <f t="shared" si="19"/>
        <v/>
      </c>
      <c r="I28" s="446" t="str">
        <f t="shared" si="20"/>
        <v/>
      </c>
      <c r="J28" s="447"/>
      <c r="K28" s="216">
        <v>12</v>
      </c>
      <c r="L28" s="216" t="str">
        <f t="shared" si="13"/>
        <v/>
      </c>
      <c r="M28" s="479" t="str">
        <f t="shared" si="14"/>
        <v/>
      </c>
      <c r="N28" s="568"/>
      <c r="O28" s="568"/>
      <c r="P28" s="569"/>
      <c r="Q28" s="479" t="str">
        <f t="shared" si="15"/>
        <v/>
      </c>
      <c r="R28" s="568"/>
      <c r="S28" s="568"/>
      <c r="T28" s="569"/>
      <c r="U28" s="446" t="str">
        <f t="shared" si="16"/>
        <v/>
      </c>
      <c r="V28" s="447"/>
      <c r="W28" s="41"/>
      <c r="X28" s="42"/>
      <c r="Y28" s="42"/>
      <c r="Z28" s="20"/>
      <c r="AA28" s="215"/>
      <c r="AB28" s="215"/>
      <c r="AC28" s="71"/>
    </row>
    <row r="29" spans="1:30" ht="15.95" customHeight="1" x14ac:dyDescent="0.25">
      <c r="C29" s="25">
        <v>5</v>
      </c>
      <c r="D29" s="17">
        <v>13</v>
      </c>
      <c r="E29" s="216">
        <v>5</v>
      </c>
      <c r="F29" s="307">
        <v>92</v>
      </c>
      <c r="G29" s="28" t="s">
        <v>1093</v>
      </c>
      <c r="H29" s="28" t="s">
        <v>549</v>
      </c>
      <c r="I29" s="446">
        <v>13.99</v>
      </c>
      <c r="J29" s="447"/>
      <c r="K29" s="216">
        <v>13</v>
      </c>
      <c r="L29" s="216" t="str">
        <f t="shared" si="13"/>
        <v/>
      </c>
      <c r="M29" s="479" t="str">
        <f t="shared" si="14"/>
        <v/>
      </c>
      <c r="N29" s="568"/>
      <c r="O29" s="568"/>
      <c r="P29" s="569"/>
      <c r="Q29" s="479" t="str">
        <f t="shared" si="15"/>
        <v/>
      </c>
      <c r="R29" s="568"/>
      <c r="S29" s="568"/>
      <c r="T29" s="569"/>
      <c r="U29" s="446" t="str">
        <f t="shared" si="16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216">
        <v>6</v>
      </c>
      <c r="F30" s="216" t="str">
        <f t="shared" si="17"/>
        <v/>
      </c>
      <c r="G30" s="28" t="str">
        <f t="shared" si="18"/>
        <v/>
      </c>
      <c r="H30" s="28" t="str">
        <f t="shared" si="19"/>
        <v/>
      </c>
      <c r="I30" s="446" t="str">
        <f t="shared" si="20"/>
        <v/>
      </c>
      <c r="J30" s="447"/>
      <c r="K30" s="216">
        <v>14</v>
      </c>
      <c r="L30" s="216" t="str">
        <f t="shared" si="13"/>
        <v/>
      </c>
      <c r="M30" s="479" t="str">
        <f t="shared" si="14"/>
        <v/>
      </c>
      <c r="N30" s="568"/>
      <c r="O30" s="568"/>
      <c r="P30" s="569"/>
      <c r="Q30" s="479" t="str">
        <f t="shared" si="15"/>
        <v/>
      </c>
      <c r="R30" s="568"/>
      <c r="S30" s="568"/>
      <c r="T30" s="569"/>
      <c r="U30" s="446" t="str">
        <f t="shared" si="16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216">
        <v>7</v>
      </c>
      <c r="F31" s="216" t="str">
        <f t="shared" si="17"/>
        <v/>
      </c>
      <c r="G31" s="28" t="str">
        <f t="shared" si="18"/>
        <v/>
      </c>
      <c r="H31" s="28" t="str">
        <f t="shared" si="19"/>
        <v/>
      </c>
      <c r="I31" s="446" t="str">
        <f t="shared" si="20"/>
        <v/>
      </c>
      <c r="J31" s="447"/>
      <c r="K31" s="216">
        <v>15</v>
      </c>
      <c r="L31" s="216" t="str">
        <f t="shared" si="13"/>
        <v/>
      </c>
      <c r="M31" s="479" t="str">
        <f t="shared" si="14"/>
        <v/>
      </c>
      <c r="N31" s="568"/>
      <c r="O31" s="568"/>
      <c r="P31" s="569"/>
      <c r="Q31" s="479" t="str">
        <f t="shared" si="15"/>
        <v/>
      </c>
      <c r="R31" s="568"/>
      <c r="S31" s="568"/>
      <c r="T31" s="569"/>
      <c r="U31" s="446" t="str">
        <f t="shared" si="16"/>
        <v/>
      </c>
      <c r="V31" s="447"/>
      <c r="W31" s="41"/>
      <c r="X31" s="42"/>
      <c r="Y31" s="42"/>
      <c r="Z31" s="20"/>
      <c r="AA31" s="215"/>
      <c r="AB31" s="215"/>
      <c r="AC31" s="71"/>
    </row>
    <row r="32" spans="1:30" ht="15.95" customHeight="1" x14ac:dyDescent="0.25">
      <c r="C32" s="25">
        <v>8</v>
      </c>
      <c r="D32" s="17">
        <v>16</v>
      </c>
      <c r="E32" s="216">
        <v>8</v>
      </c>
      <c r="F32" s="216" t="str">
        <f t="shared" si="17"/>
        <v/>
      </c>
      <c r="G32" s="28" t="str">
        <f t="shared" si="18"/>
        <v/>
      </c>
      <c r="H32" s="28" t="str">
        <f t="shared" si="19"/>
        <v/>
      </c>
      <c r="I32" s="446" t="str">
        <f t="shared" si="20"/>
        <v/>
      </c>
      <c r="J32" s="447"/>
      <c r="K32" s="216">
        <v>16</v>
      </c>
      <c r="L32" s="216" t="str">
        <f t="shared" si="13"/>
        <v/>
      </c>
      <c r="M32" s="479" t="str">
        <f t="shared" si="14"/>
        <v/>
      </c>
      <c r="N32" s="568"/>
      <c r="O32" s="568"/>
      <c r="P32" s="569"/>
      <c r="Q32" s="479" t="str">
        <f t="shared" si="15"/>
        <v/>
      </c>
      <c r="R32" s="568"/>
      <c r="S32" s="568"/>
      <c r="T32" s="569"/>
      <c r="U32" s="446" t="str">
        <f t="shared" si="16"/>
        <v/>
      </c>
      <c r="V32" s="447"/>
      <c r="W32" s="43"/>
      <c r="X32" s="44"/>
      <c r="Y32" s="44"/>
      <c r="Z32" s="45"/>
      <c r="AA32" s="68"/>
      <c r="AB32" s="68"/>
      <c r="AC32" s="72"/>
    </row>
    <row r="33" spans="1:31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</row>
    <row r="34" spans="1:31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2019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43612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1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SHOT PUTT MEN U20</v>
      </c>
      <c r="H35" s="428"/>
      <c r="I35" s="426" t="s">
        <v>20</v>
      </c>
      <c r="J35" s="429"/>
      <c r="K35" s="427"/>
      <c r="L35" s="430">
        <f>L3</f>
        <v>14</v>
      </c>
      <c r="M35" s="431"/>
      <c r="N35" s="426" t="str">
        <f>N3</f>
        <v>RECORD</v>
      </c>
      <c r="O35" s="429"/>
      <c r="P35" s="427"/>
      <c r="Q35" s="415" t="str">
        <f>Q3</f>
        <v>19.30m - Curtis Griffith-Parker (Cambridge Harriers) 31/05/09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1" ht="32.1" hidden="1" customHeight="1" x14ac:dyDescent="0.25">
      <c r="E36" s="26" t="s">
        <v>22</v>
      </c>
      <c r="F36" s="26" t="s">
        <v>23</v>
      </c>
      <c r="G36" s="26" t="s">
        <v>24</v>
      </c>
      <c r="H36" s="212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1" hidden="1" x14ac:dyDescent="0.25">
      <c r="C37" s="25" t="s">
        <v>38</v>
      </c>
      <c r="D37" s="25" t="s">
        <v>39</v>
      </c>
      <c r="E37" s="212"/>
      <c r="F37" s="212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212"/>
      <c r="AB37" s="212"/>
      <c r="AC37" s="62"/>
    </row>
    <row r="38" spans="1:31" ht="15.95" hidden="1" customHeight="1" x14ac:dyDescent="0.25">
      <c r="A38" s="30"/>
      <c r="B38" s="30"/>
      <c r="C38" s="25">
        <f t="shared" ref="C38:D53" si="21">AB38</f>
        <v>0</v>
      </c>
      <c r="D38" s="25">
        <f t="shared" si="21"/>
        <v>0</v>
      </c>
      <c r="E38" s="213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22">IF(AND(I38="NT",K38="NT",M38="NT"),0,LARGE(I38:N38,1))</f>
        <v>0</v>
      </c>
      <c r="P38" s="404"/>
      <c r="Q38" s="212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212" t="str">
        <f>L84</f>
        <v/>
      </c>
      <c r="AA38" s="212"/>
      <c r="AB38" s="212"/>
      <c r="AC38" s="62"/>
      <c r="AD38" s="34"/>
    </row>
    <row r="39" spans="1:31" ht="15.95" hidden="1" customHeight="1" x14ac:dyDescent="0.25">
      <c r="A39" s="30"/>
      <c r="B39" s="30"/>
      <c r="C39" s="25">
        <f t="shared" si="21"/>
        <v>0</v>
      </c>
      <c r="D39" s="25">
        <f t="shared" si="21"/>
        <v>0</v>
      </c>
      <c r="E39" s="212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22"/>
        <v>0</v>
      </c>
      <c r="P39" s="404"/>
      <c r="Q39" s="212" t="str">
        <f t="shared" ref="Q39:Q53" si="23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4">IF(AND(R39="NT",T39="NT",V39="NT"),O39,IF(O39&gt;LARGE(R39:W39,1),O39,LARGE(R39:W39,1)))</f>
        <v>0</v>
      </c>
      <c r="Y39" s="404"/>
      <c r="Z39" s="212" t="str">
        <f t="shared" ref="Z39:Z53" si="25">L85</f>
        <v/>
      </c>
      <c r="AA39" s="212"/>
      <c r="AB39" s="212"/>
      <c r="AC39" s="62"/>
      <c r="AD39" s="35"/>
    </row>
    <row r="40" spans="1:31" ht="15.95" hidden="1" customHeight="1" x14ac:dyDescent="0.25">
      <c r="A40" s="30"/>
      <c r="B40" s="30"/>
      <c r="C40" s="25">
        <f t="shared" si="21"/>
        <v>0</v>
      </c>
      <c r="D40" s="25">
        <f t="shared" si="21"/>
        <v>0</v>
      </c>
      <c r="E40" s="213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22"/>
        <v>0</v>
      </c>
      <c r="P40" s="404"/>
      <c r="Q40" s="212" t="str">
        <f t="shared" si="23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4"/>
        <v>0</v>
      </c>
      <c r="Y40" s="404"/>
      <c r="Z40" s="212" t="str">
        <f t="shared" si="25"/>
        <v/>
      </c>
      <c r="AA40" s="212"/>
      <c r="AB40" s="212"/>
      <c r="AC40" s="62"/>
    </row>
    <row r="41" spans="1:31" ht="15.95" hidden="1" customHeight="1" x14ac:dyDescent="0.25">
      <c r="A41" s="30"/>
      <c r="B41" s="30"/>
      <c r="C41" s="25">
        <f t="shared" si="21"/>
        <v>0</v>
      </c>
      <c r="D41" s="25">
        <f t="shared" si="21"/>
        <v>0</v>
      </c>
      <c r="E41" s="212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22"/>
        <v>0</v>
      </c>
      <c r="P41" s="404"/>
      <c r="Q41" s="212" t="str">
        <f t="shared" si="23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4"/>
        <v>0</v>
      </c>
      <c r="Y41" s="404"/>
      <c r="Z41" s="212" t="str">
        <f t="shared" si="25"/>
        <v/>
      </c>
      <c r="AA41" s="212"/>
      <c r="AB41" s="212"/>
      <c r="AC41" s="62"/>
    </row>
    <row r="42" spans="1:31" ht="15.95" hidden="1" customHeight="1" x14ac:dyDescent="0.25">
      <c r="A42" s="30"/>
      <c r="B42" s="30"/>
      <c r="C42" s="25">
        <f t="shared" si="21"/>
        <v>0</v>
      </c>
      <c r="D42" s="25">
        <f t="shared" si="21"/>
        <v>0</v>
      </c>
      <c r="E42" s="213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22"/>
        <v>0</v>
      </c>
      <c r="P42" s="404"/>
      <c r="Q42" s="212" t="str">
        <f t="shared" si="23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4"/>
        <v>0</v>
      </c>
      <c r="Y42" s="404"/>
      <c r="Z42" s="212" t="str">
        <f t="shared" si="25"/>
        <v/>
      </c>
      <c r="AA42" s="212"/>
      <c r="AB42" s="212"/>
      <c r="AC42" s="62"/>
    </row>
    <row r="43" spans="1:31" ht="15.95" hidden="1" customHeight="1" x14ac:dyDescent="0.25">
      <c r="A43" s="30"/>
      <c r="B43" s="30"/>
      <c r="C43" s="25">
        <f t="shared" si="21"/>
        <v>0</v>
      </c>
      <c r="D43" s="25">
        <f t="shared" si="21"/>
        <v>0</v>
      </c>
      <c r="E43" s="212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22"/>
        <v>0</v>
      </c>
      <c r="P43" s="404"/>
      <c r="Q43" s="212" t="str">
        <f t="shared" si="23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4"/>
        <v>0</v>
      </c>
      <c r="Y43" s="404"/>
      <c r="Z43" s="212" t="str">
        <f t="shared" si="25"/>
        <v/>
      </c>
      <c r="AA43" s="212"/>
      <c r="AB43" s="212"/>
      <c r="AC43" s="62"/>
    </row>
    <row r="44" spans="1:31" ht="15.95" hidden="1" customHeight="1" x14ac:dyDescent="0.25">
      <c r="A44" s="30"/>
      <c r="B44" s="30"/>
      <c r="C44" s="25">
        <f t="shared" si="21"/>
        <v>0</v>
      </c>
      <c r="D44" s="25">
        <f t="shared" si="21"/>
        <v>0</v>
      </c>
      <c r="E44" s="213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22"/>
        <v>0</v>
      </c>
      <c r="P44" s="404"/>
      <c r="Q44" s="212" t="str">
        <f t="shared" si="23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4"/>
        <v>0</v>
      </c>
      <c r="Y44" s="404"/>
      <c r="Z44" s="212" t="str">
        <f t="shared" si="25"/>
        <v/>
      </c>
      <c r="AA44" s="212"/>
      <c r="AB44" s="212"/>
      <c r="AC44" s="62"/>
    </row>
    <row r="45" spans="1:31" ht="15.95" hidden="1" customHeight="1" x14ac:dyDescent="0.25">
      <c r="A45" s="30"/>
      <c r="B45" s="30"/>
      <c r="C45" s="25" t="str">
        <f t="shared" si="21"/>
        <v/>
      </c>
      <c r="D45" s="25" t="str">
        <f t="shared" si="21"/>
        <v/>
      </c>
      <c r="E45" s="212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22"/>
        <v>0</v>
      </c>
      <c r="P45" s="404"/>
      <c r="Q45" s="212" t="str">
        <f t="shared" si="23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4"/>
        <v>0</v>
      </c>
      <c r="Y45" s="404"/>
      <c r="Z45" s="212" t="str">
        <f t="shared" si="25"/>
        <v/>
      </c>
      <c r="AA45" s="212" t="str">
        <f>IF(OR(Z45=0,Z45=""),"",IF(VLOOKUP(F45*11,$F$14:$Z$21,21,FALSE)=0,"A",IF(Z45&gt;(VLOOKUP(F45*11,$F$14:$Z$21,21,FALSE)),"B","A")))</f>
        <v/>
      </c>
      <c r="AB45" s="212" t="str">
        <f t="shared" ref="AB45:AB53" si="26">IF(OR(Z45=0,Z45="",AA45="B"),"",RANK(AE45,$AE$6:$AE$21,1))</f>
        <v/>
      </c>
      <c r="AC45" s="62" t="str">
        <f>IF(OR(Z45=0,Z45="",AA45="A"),"",RANK(#REF!,#REF!,1))</f>
        <v/>
      </c>
    </row>
    <row r="46" spans="1:31" ht="15.95" hidden="1" customHeight="1" x14ac:dyDescent="0.25">
      <c r="A46" s="30"/>
      <c r="B46" s="30"/>
      <c r="C46" s="25" t="str">
        <f t="shared" si="21"/>
        <v/>
      </c>
      <c r="D46" s="25" t="str">
        <f t="shared" si="21"/>
        <v/>
      </c>
      <c r="E46" s="213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22"/>
        <v>0</v>
      </c>
      <c r="P46" s="404"/>
      <c r="Q46" s="212" t="str">
        <f t="shared" si="23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4"/>
        <v>0</v>
      </c>
      <c r="Y46" s="404"/>
      <c r="Z46" s="212" t="str">
        <f t="shared" si="25"/>
        <v/>
      </c>
      <c r="AA46" s="212" t="str">
        <f t="shared" ref="AA46:AA53" si="27">IF(OR(Z46=0,Z46=""),"",IF(VLOOKUP(F46/11,$F$6:$Z$13,21,FALSE)=0,"A",IF(Z46&gt;VLOOKUP(F46/11,$F$6:$Z$13,21,FALSE),"B","A")))</f>
        <v/>
      </c>
      <c r="AB46" s="212" t="str">
        <f t="shared" si="26"/>
        <v/>
      </c>
      <c r="AC46" s="62" t="str">
        <f>IF(OR(Z46=0,Z46="",AA46="A"),"",RANK(#REF!,#REF!,1))</f>
        <v/>
      </c>
    </row>
    <row r="47" spans="1:31" ht="15.95" hidden="1" customHeight="1" x14ac:dyDescent="0.25">
      <c r="A47" s="30"/>
      <c r="B47" s="30"/>
      <c r="C47" s="25" t="str">
        <f t="shared" si="21"/>
        <v/>
      </c>
      <c r="D47" s="25" t="str">
        <f t="shared" si="21"/>
        <v/>
      </c>
      <c r="E47" s="212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22"/>
        <v>0</v>
      </c>
      <c r="P47" s="404"/>
      <c r="Q47" s="212" t="str">
        <f t="shared" si="23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4"/>
        <v>0</v>
      </c>
      <c r="Y47" s="404"/>
      <c r="Z47" s="212" t="str">
        <f t="shared" si="25"/>
        <v/>
      </c>
      <c r="AA47" s="212" t="str">
        <f t="shared" si="27"/>
        <v/>
      </c>
      <c r="AB47" s="212" t="str">
        <f t="shared" si="26"/>
        <v/>
      </c>
      <c r="AC47" s="62" t="str">
        <f>IF(OR(Z47=0,Z47="",AA47="A"),"",RANK(#REF!,#REF!,1))</f>
        <v/>
      </c>
    </row>
    <row r="48" spans="1:31" ht="15.95" hidden="1" customHeight="1" x14ac:dyDescent="0.25">
      <c r="A48" s="30"/>
      <c r="B48" s="30"/>
      <c r="C48" s="25" t="str">
        <f t="shared" si="21"/>
        <v/>
      </c>
      <c r="D48" s="25" t="str">
        <f t="shared" si="21"/>
        <v/>
      </c>
      <c r="E48" s="213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22"/>
        <v>0</v>
      </c>
      <c r="P48" s="404"/>
      <c r="Q48" s="212" t="str">
        <f t="shared" si="23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4"/>
        <v>0</v>
      </c>
      <c r="Y48" s="404"/>
      <c r="Z48" s="212" t="str">
        <f t="shared" si="25"/>
        <v/>
      </c>
      <c r="AA48" s="212" t="str">
        <f t="shared" si="27"/>
        <v/>
      </c>
      <c r="AB48" s="212" t="str">
        <f t="shared" si="26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21"/>
        <v/>
      </c>
      <c r="D49" s="25" t="str">
        <f t="shared" si="21"/>
        <v/>
      </c>
      <c r="E49" s="212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22"/>
        <v>0</v>
      </c>
      <c r="P49" s="404"/>
      <c r="Q49" s="212" t="str">
        <f t="shared" si="23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4"/>
        <v>0</v>
      </c>
      <c r="Y49" s="404"/>
      <c r="Z49" s="212" t="str">
        <f t="shared" si="25"/>
        <v/>
      </c>
      <c r="AA49" s="212" t="str">
        <f t="shared" si="27"/>
        <v/>
      </c>
      <c r="AB49" s="212" t="str">
        <f t="shared" si="26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21"/>
        <v/>
      </c>
      <c r="D50" s="25" t="str">
        <f t="shared" si="21"/>
        <v/>
      </c>
      <c r="E50" s="213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22"/>
        <v>0</v>
      </c>
      <c r="P50" s="404"/>
      <c r="Q50" s="212" t="str">
        <f t="shared" si="23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4"/>
        <v>0</v>
      </c>
      <c r="Y50" s="404"/>
      <c r="Z50" s="212" t="str">
        <f t="shared" si="25"/>
        <v/>
      </c>
      <c r="AA50" s="212" t="str">
        <f t="shared" si="27"/>
        <v/>
      </c>
      <c r="AB50" s="212" t="str">
        <f t="shared" si="26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21"/>
        <v/>
      </c>
      <c r="D51" s="25" t="str">
        <f t="shared" si="21"/>
        <v/>
      </c>
      <c r="E51" s="212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22"/>
        <v>0</v>
      </c>
      <c r="P51" s="404"/>
      <c r="Q51" s="212" t="str">
        <f t="shared" si="23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4"/>
        <v>0</v>
      </c>
      <c r="Y51" s="404"/>
      <c r="Z51" s="212" t="str">
        <f t="shared" si="25"/>
        <v/>
      </c>
      <c r="AA51" s="212" t="str">
        <f t="shared" si="27"/>
        <v/>
      </c>
      <c r="AB51" s="212" t="str">
        <f t="shared" si="26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21"/>
        <v/>
      </c>
      <c r="D52" s="25" t="str">
        <f t="shared" si="21"/>
        <v/>
      </c>
      <c r="E52" s="213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22"/>
        <v>0</v>
      </c>
      <c r="P52" s="404"/>
      <c r="Q52" s="212" t="str">
        <f t="shared" si="23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4"/>
        <v>0</v>
      </c>
      <c r="Y52" s="404"/>
      <c r="Z52" s="212" t="str">
        <f t="shared" si="25"/>
        <v/>
      </c>
      <c r="AA52" s="212" t="str">
        <f t="shared" si="27"/>
        <v/>
      </c>
      <c r="AB52" s="212" t="str">
        <f t="shared" si="26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21"/>
        <v/>
      </c>
      <c r="D53" s="25" t="str">
        <f t="shared" si="21"/>
        <v/>
      </c>
      <c r="E53" s="212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22"/>
        <v>0</v>
      </c>
      <c r="P53" s="404"/>
      <c r="Q53" s="212" t="str">
        <f t="shared" si="23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4"/>
        <v>0</v>
      </c>
      <c r="Y53" s="404"/>
      <c r="Z53" s="212" t="str">
        <f t="shared" si="25"/>
        <v/>
      </c>
      <c r="AA53" s="212" t="str">
        <f t="shared" si="27"/>
        <v/>
      </c>
      <c r="AB53" s="212" t="str">
        <f t="shared" si="26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212" t="s">
        <v>43</v>
      </c>
      <c r="F56" s="212" t="s">
        <v>44</v>
      </c>
      <c r="G56" s="212" t="s">
        <v>24</v>
      </c>
      <c r="H56" s="212" t="s">
        <v>25</v>
      </c>
      <c r="I56" s="418" t="s">
        <v>45</v>
      </c>
      <c r="J56" s="418"/>
      <c r="K56" s="213" t="s">
        <v>43</v>
      </c>
      <c r="L56" s="214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215"/>
      <c r="AB56" s="215"/>
      <c r="AC56" s="71"/>
    </row>
    <row r="57" spans="1:30" ht="15.95" hidden="1" customHeight="1" x14ac:dyDescent="0.25">
      <c r="C57" s="25">
        <v>17</v>
      </c>
      <c r="D57" s="17">
        <v>25</v>
      </c>
      <c r="E57" s="212">
        <v>17</v>
      </c>
      <c r="F57" s="212" t="str">
        <f>IF(ISERROR(VLOOKUP($C57,$L$68:$N$99,2,FALSE)=TRUE),"",VLOOKUP($C57,$L$68:$N$99,2,FALSE))</f>
        <v/>
      </c>
      <c r="G57" s="56" t="str">
        <f t="shared" ref="G57:G64" si="28">IF(ISERROR(VLOOKUP($F57,males_declared,2,FALSE))=TRUE,"",UPPER(VLOOKUP($F57,males_declared,2,FALSE)))</f>
        <v/>
      </c>
      <c r="H57" s="56" t="str">
        <f t="shared" ref="H57:H64" si="29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212">
        <v>25</v>
      </c>
      <c r="L57" s="212" t="str">
        <f>IF(ISERROR(VLOOKUP($D57,$L$68:$N$99,2,FALSE)=TRUE),"",VLOOKUP($D57,$L$68:$N$99,2,FALSE))</f>
        <v/>
      </c>
      <c r="M57" s="405" t="str">
        <f t="shared" ref="M57:M64" si="30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31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212">
        <v>18</v>
      </c>
      <c r="F58" s="212" t="str">
        <f t="shared" ref="F58:F64" si="32">IF(ISERROR(VLOOKUP($C58,$L$68:$N$99,2,FALSE)=TRUE),"",VLOOKUP($C58,$L$68:$N$99,2,FALSE))</f>
        <v/>
      </c>
      <c r="G58" s="56" t="str">
        <f t="shared" si="28"/>
        <v/>
      </c>
      <c r="H58" s="56" t="str">
        <f t="shared" si="29"/>
        <v/>
      </c>
      <c r="I58" s="402" t="str">
        <f t="shared" ref="I58:I64" si="33">IF(ISERROR(VLOOKUP($C58,$L$68:$N$99,3,FALSE)=TRUE),"",VLOOKUP($C58,$L$68:$N$99,3,FALSE))</f>
        <v/>
      </c>
      <c r="J58" s="404"/>
      <c r="K58" s="212">
        <v>26</v>
      </c>
      <c r="L58" s="212" t="str">
        <f t="shared" ref="L58:L64" si="34">IF(ISERROR(VLOOKUP($D58,$L$68:$N$99,2,FALSE)=TRUE),"",VLOOKUP($D58,$L$68:$N$99,2,FALSE))</f>
        <v/>
      </c>
      <c r="M58" s="405" t="str">
        <f t="shared" si="30"/>
        <v/>
      </c>
      <c r="N58" s="406"/>
      <c r="O58" s="406"/>
      <c r="P58" s="407"/>
      <c r="Q58" s="408" t="str">
        <f t="shared" si="31"/>
        <v/>
      </c>
      <c r="R58" s="409"/>
      <c r="S58" s="409"/>
      <c r="T58" s="410"/>
      <c r="U58" s="402" t="str">
        <f t="shared" ref="U58:U64" si="35">IF(ISERROR(VLOOKUP($D58,$L$68:$N$99,3,FALSE)=TRUE),"",VLOOKUP($D58,$L$68:$N$99,3,FALSE))</f>
        <v/>
      </c>
      <c r="V58" s="404"/>
      <c r="W58" s="41"/>
      <c r="X58" s="42"/>
      <c r="Y58" s="42"/>
      <c r="Z58" s="20"/>
      <c r="AA58" s="215"/>
      <c r="AB58" s="215"/>
      <c r="AC58" s="71"/>
    </row>
    <row r="59" spans="1:30" ht="15.95" hidden="1" customHeight="1" x14ac:dyDescent="0.25">
      <c r="C59" s="25">
        <v>19</v>
      </c>
      <c r="D59" s="17">
        <v>27</v>
      </c>
      <c r="E59" s="212">
        <v>19</v>
      </c>
      <c r="F59" s="212" t="str">
        <f t="shared" si="32"/>
        <v/>
      </c>
      <c r="G59" s="56" t="str">
        <f t="shared" si="28"/>
        <v/>
      </c>
      <c r="H59" s="56" t="str">
        <f t="shared" si="29"/>
        <v/>
      </c>
      <c r="I59" s="402" t="str">
        <f t="shared" si="33"/>
        <v/>
      </c>
      <c r="J59" s="404"/>
      <c r="K59" s="212">
        <v>27</v>
      </c>
      <c r="L59" s="212" t="str">
        <f t="shared" si="34"/>
        <v/>
      </c>
      <c r="M59" s="405" t="str">
        <f t="shared" si="30"/>
        <v/>
      </c>
      <c r="N59" s="406"/>
      <c r="O59" s="406"/>
      <c r="P59" s="407"/>
      <c r="Q59" s="408" t="str">
        <f t="shared" si="31"/>
        <v/>
      </c>
      <c r="R59" s="409"/>
      <c r="S59" s="409"/>
      <c r="T59" s="410"/>
      <c r="U59" s="402" t="str">
        <f t="shared" si="35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212">
        <v>20</v>
      </c>
      <c r="F60" s="212" t="str">
        <f t="shared" si="32"/>
        <v/>
      </c>
      <c r="G60" s="56" t="str">
        <f t="shared" si="28"/>
        <v/>
      </c>
      <c r="H60" s="56" t="str">
        <f t="shared" si="29"/>
        <v/>
      </c>
      <c r="I60" s="402" t="str">
        <f t="shared" si="33"/>
        <v/>
      </c>
      <c r="J60" s="404"/>
      <c r="K60" s="212">
        <v>28</v>
      </c>
      <c r="L60" s="212" t="str">
        <f t="shared" si="34"/>
        <v/>
      </c>
      <c r="M60" s="405" t="str">
        <f t="shared" si="30"/>
        <v/>
      </c>
      <c r="N60" s="406"/>
      <c r="O60" s="406"/>
      <c r="P60" s="407"/>
      <c r="Q60" s="408" t="str">
        <f t="shared" si="31"/>
        <v/>
      </c>
      <c r="R60" s="409"/>
      <c r="S60" s="409"/>
      <c r="T60" s="410"/>
      <c r="U60" s="402" t="str">
        <f t="shared" si="35"/>
        <v/>
      </c>
      <c r="V60" s="404"/>
      <c r="W60" s="41"/>
      <c r="X60" s="42"/>
      <c r="Y60" s="42"/>
      <c r="Z60" s="20"/>
      <c r="AA60" s="215"/>
      <c r="AB60" s="215"/>
      <c r="AC60" s="71"/>
    </row>
    <row r="61" spans="1:30" ht="15.95" hidden="1" customHeight="1" x14ac:dyDescent="0.25">
      <c r="C61" s="25">
        <v>21</v>
      </c>
      <c r="D61" s="17">
        <v>29</v>
      </c>
      <c r="E61" s="212">
        <v>21</v>
      </c>
      <c r="F61" s="212" t="str">
        <f t="shared" si="32"/>
        <v/>
      </c>
      <c r="G61" s="56" t="str">
        <f t="shared" si="28"/>
        <v/>
      </c>
      <c r="H61" s="56" t="str">
        <f t="shared" si="29"/>
        <v/>
      </c>
      <c r="I61" s="402" t="str">
        <f t="shared" si="33"/>
        <v/>
      </c>
      <c r="J61" s="404"/>
      <c r="K61" s="212">
        <v>29</v>
      </c>
      <c r="L61" s="212" t="str">
        <f t="shared" si="34"/>
        <v/>
      </c>
      <c r="M61" s="405" t="str">
        <f t="shared" si="30"/>
        <v/>
      </c>
      <c r="N61" s="406"/>
      <c r="O61" s="406"/>
      <c r="P61" s="407"/>
      <c r="Q61" s="408" t="str">
        <f t="shared" si="31"/>
        <v/>
      </c>
      <c r="R61" s="409"/>
      <c r="S61" s="409"/>
      <c r="T61" s="410"/>
      <c r="U61" s="402" t="str">
        <f t="shared" si="35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212">
        <v>22</v>
      </c>
      <c r="F62" s="212" t="str">
        <f t="shared" si="32"/>
        <v/>
      </c>
      <c r="G62" s="56" t="str">
        <f t="shared" si="28"/>
        <v/>
      </c>
      <c r="H62" s="56" t="str">
        <f t="shared" si="29"/>
        <v/>
      </c>
      <c r="I62" s="402" t="str">
        <f t="shared" si="33"/>
        <v/>
      </c>
      <c r="J62" s="404"/>
      <c r="K62" s="212">
        <v>30</v>
      </c>
      <c r="L62" s="212" t="str">
        <f t="shared" si="34"/>
        <v/>
      </c>
      <c r="M62" s="405" t="str">
        <f t="shared" si="30"/>
        <v/>
      </c>
      <c r="N62" s="406"/>
      <c r="O62" s="406"/>
      <c r="P62" s="407"/>
      <c r="Q62" s="408" t="str">
        <f t="shared" si="31"/>
        <v/>
      </c>
      <c r="R62" s="409"/>
      <c r="S62" s="409"/>
      <c r="T62" s="410"/>
      <c r="U62" s="402" t="str">
        <f t="shared" si="35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212">
        <v>23</v>
      </c>
      <c r="F63" s="212" t="str">
        <f t="shared" si="32"/>
        <v/>
      </c>
      <c r="G63" s="56" t="str">
        <f t="shared" si="28"/>
        <v/>
      </c>
      <c r="H63" s="56" t="str">
        <f t="shared" si="29"/>
        <v/>
      </c>
      <c r="I63" s="402" t="str">
        <f t="shared" si="33"/>
        <v/>
      </c>
      <c r="J63" s="404"/>
      <c r="K63" s="212">
        <v>31</v>
      </c>
      <c r="L63" s="212" t="str">
        <f t="shared" si="34"/>
        <v/>
      </c>
      <c r="M63" s="405" t="str">
        <f t="shared" si="30"/>
        <v/>
      </c>
      <c r="N63" s="406"/>
      <c r="O63" s="406"/>
      <c r="P63" s="407"/>
      <c r="Q63" s="408" t="str">
        <f t="shared" si="31"/>
        <v/>
      </c>
      <c r="R63" s="409"/>
      <c r="S63" s="409"/>
      <c r="T63" s="410"/>
      <c r="U63" s="402" t="str">
        <f t="shared" si="35"/>
        <v/>
      </c>
      <c r="V63" s="404"/>
      <c r="W63" s="41"/>
      <c r="X63" s="42"/>
      <c r="Y63" s="42"/>
      <c r="Z63" s="20"/>
      <c r="AA63" s="215"/>
      <c r="AB63" s="215"/>
      <c r="AC63" s="71"/>
    </row>
    <row r="64" spans="1:30" ht="15.95" hidden="1" customHeight="1" x14ac:dyDescent="0.25">
      <c r="C64" s="25">
        <v>24</v>
      </c>
      <c r="D64" s="17">
        <v>32</v>
      </c>
      <c r="E64" s="212">
        <v>24</v>
      </c>
      <c r="F64" s="212" t="str">
        <f t="shared" si="32"/>
        <v/>
      </c>
      <c r="G64" s="56" t="str">
        <f t="shared" si="28"/>
        <v/>
      </c>
      <c r="H64" s="56" t="str">
        <f t="shared" si="29"/>
        <v/>
      </c>
      <c r="I64" s="402" t="str">
        <f t="shared" si="33"/>
        <v/>
      </c>
      <c r="J64" s="404"/>
      <c r="K64" s="212">
        <v>32</v>
      </c>
      <c r="L64" s="212" t="str">
        <f t="shared" si="34"/>
        <v/>
      </c>
      <c r="M64" s="405" t="str">
        <f t="shared" si="30"/>
        <v/>
      </c>
      <c r="N64" s="406"/>
      <c r="O64" s="406"/>
      <c r="P64" s="407"/>
      <c r="Q64" s="408" t="str">
        <f t="shared" si="31"/>
        <v/>
      </c>
      <c r="R64" s="409"/>
      <c r="S64" s="409"/>
      <c r="T64" s="410"/>
      <c r="U64" s="402" t="str">
        <f t="shared" si="35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>
        <f t="shared" ref="E68:E99" si="36">L68</f>
        <v>1</v>
      </c>
      <c r="F68" s="47">
        <f t="shared" ref="F68:H83" si="37">F6</f>
        <v>77</v>
      </c>
      <c r="G68" s="48" t="str">
        <f t="shared" si="37"/>
        <v>Lewis BYNG</v>
      </c>
      <c r="H68" s="48" t="str">
        <f t="shared" si="37"/>
        <v>Stratford Upon Avon</v>
      </c>
      <c r="I68" s="47">
        <f>O6</f>
        <v>18.27</v>
      </c>
      <c r="J68" s="47">
        <f>IF(OR(I68=0,I68=""),"",RANK(I68,$I$68:$I$99))</f>
        <v>1</v>
      </c>
      <c r="K68" s="47">
        <f t="shared" ref="K68:K83" si="38">X6</f>
        <v>18.27</v>
      </c>
      <c r="L68" s="47">
        <f t="shared" ref="L68:L99" si="39">IF(OR(K68=0,K68=""),"",RANK(K68,$K$68:$K$99))</f>
        <v>1</v>
      </c>
      <c r="M68" s="47">
        <f t="shared" ref="M68:M99" si="40">F68</f>
        <v>77</v>
      </c>
      <c r="N68" s="47">
        <f t="shared" ref="N68:N99" si="41">K68</f>
        <v>18.27</v>
      </c>
    </row>
    <row r="69" spans="3:14" hidden="1" x14ac:dyDescent="0.25">
      <c r="C69" s="22"/>
      <c r="D69" s="22"/>
      <c r="E69" s="47" t="str">
        <f t="shared" si="36"/>
        <v/>
      </c>
      <c r="F69" s="47">
        <f t="shared" si="37"/>
        <v>0</v>
      </c>
      <c r="G69" s="48" t="str">
        <f t="shared" si="37"/>
        <v/>
      </c>
      <c r="H69" s="48" t="str">
        <f t="shared" si="37"/>
        <v/>
      </c>
      <c r="I69" s="47">
        <f t="shared" ref="I69:I83" si="42">O7</f>
        <v>0</v>
      </c>
      <c r="J69" s="47" t="str">
        <f t="shared" ref="J69:J99" si="43">IF(OR(I69=0,I69=""),"",RANK(I69,$I$68:$I$99))</f>
        <v/>
      </c>
      <c r="K69" s="47">
        <f t="shared" si="38"/>
        <v>0</v>
      </c>
      <c r="L69" s="47" t="str">
        <f t="shared" si="39"/>
        <v/>
      </c>
      <c r="M69" s="47">
        <f t="shared" si="40"/>
        <v>0</v>
      </c>
      <c r="N69" s="47">
        <f t="shared" si="41"/>
        <v>0</v>
      </c>
    </row>
    <row r="70" spans="3:14" hidden="1" x14ac:dyDescent="0.25">
      <c r="C70" s="22"/>
      <c r="D70" s="22"/>
      <c r="E70" s="47" t="str">
        <f t="shared" si="36"/>
        <v/>
      </c>
      <c r="F70" s="47">
        <f t="shared" si="37"/>
        <v>0</v>
      </c>
      <c r="G70" s="48" t="str">
        <f t="shared" si="37"/>
        <v/>
      </c>
      <c r="H70" s="48" t="str">
        <f t="shared" si="37"/>
        <v/>
      </c>
      <c r="I70" s="47">
        <f t="shared" si="42"/>
        <v>0</v>
      </c>
      <c r="J70" s="47" t="str">
        <f t="shared" si="43"/>
        <v/>
      </c>
      <c r="K70" s="47">
        <f t="shared" si="38"/>
        <v>0</v>
      </c>
      <c r="L70" s="47" t="str">
        <f t="shared" si="39"/>
        <v/>
      </c>
      <c r="M70" s="47">
        <f t="shared" si="40"/>
        <v>0</v>
      </c>
      <c r="N70" s="47">
        <f t="shared" si="41"/>
        <v>0</v>
      </c>
    </row>
    <row r="71" spans="3:14" hidden="1" x14ac:dyDescent="0.25">
      <c r="C71" s="22"/>
      <c r="D71" s="22"/>
      <c r="E71" s="47" t="str">
        <f t="shared" si="36"/>
        <v/>
      </c>
      <c r="F71" s="47">
        <f t="shared" si="37"/>
        <v>0</v>
      </c>
      <c r="G71" s="48" t="str">
        <f t="shared" si="37"/>
        <v/>
      </c>
      <c r="H71" s="48" t="str">
        <f t="shared" si="37"/>
        <v/>
      </c>
      <c r="I71" s="47">
        <f t="shared" si="42"/>
        <v>0</v>
      </c>
      <c r="J71" s="47" t="str">
        <f t="shared" si="43"/>
        <v/>
      </c>
      <c r="K71" s="47">
        <f t="shared" si="38"/>
        <v>0</v>
      </c>
      <c r="L71" s="47" t="str">
        <f t="shared" si="39"/>
        <v/>
      </c>
      <c r="M71" s="47">
        <f t="shared" si="40"/>
        <v>0</v>
      </c>
      <c r="N71" s="47">
        <f t="shared" si="41"/>
        <v>0</v>
      </c>
    </row>
    <row r="72" spans="3:14" hidden="1" x14ac:dyDescent="0.25">
      <c r="C72" s="22"/>
      <c r="D72" s="22"/>
      <c r="E72" s="47">
        <f t="shared" si="36"/>
        <v>2</v>
      </c>
      <c r="F72" s="47">
        <f t="shared" si="37"/>
        <v>92</v>
      </c>
      <c r="G72" s="48" t="str">
        <f t="shared" si="37"/>
        <v>Zac DAVIES</v>
      </c>
      <c r="H72" s="48" t="str">
        <f t="shared" si="37"/>
        <v>Bracknell</v>
      </c>
      <c r="I72" s="47">
        <f t="shared" si="42"/>
        <v>12.98</v>
      </c>
      <c r="J72" s="47">
        <f t="shared" si="43"/>
        <v>2</v>
      </c>
      <c r="K72" s="47">
        <f t="shared" si="38"/>
        <v>13.99</v>
      </c>
      <c r="L72" s="47">
        <f t="shared" si="39"/>
        <v>2</v>
      </c>
      <c r="M72" s="47">
        <f t="shared" si="40"/>
        <v>92</v>
      </c>
      <c r="N72" s="47">
        <f t="shared" si="41"/>
        <v>13.99</v>
      </c>
    </row>
    <row r="73" spans="3:14" hidden="1" x14ac:dyDescent="0.25">
      <c r="C73" s="22"/>
      <c r="D73" s="22"/>
      <c r="E73" s="47" t="str">
        <f t="shared" si="36"/>
        <v/>
      </c>
      <c r="F73" s="47">
        <f t="shared" si="37"/>
        <v>0</v>
      </c>
      <c r="G73" s="48" t="str">
        <f t="shared" si="37"/>
        <v/>
      </c>
      <c r="H73" s="48" t="str">
        <f t="shared" si="37"/>
        <v/>
      </c>
      <c r="I73" s="47">
        <f t="shared" si="42"/>
        <v>0</v>
      </c>
      <c r="J73" s="47" t="str">
        <f t="shared" si="43"/>
        <v/>
      </c>
      <c r="K73" s="47">
        <f t="shared" si="38"/>
        <v>0</v>
      </c>
      <c r="L73" s="47" t="str">
        <f t="shared" si="39"/>
        <v/>
      </c>
      <c r="M73" s="47">
        <f t="shared" si="40"/>
        <v>0</v>
      </c>
      <c r="N73" s="47">
        <f t="shared" si="41"/>
        <v>0</v>
      </c>
    </row>
    <row r="74" spans="3:14" hidden="1" x14ac:dyDescent="0.25">
      <c r="C74" s="22"/>
      <c r="D74" s="22"/>
      <c r="E74" s="47" t="str">
        <f t="shared" si="36"/>
        <v/>
      </c>
      <c r="F74" s="47">
        <f t="shared" si="37"/>
        <v>0</v>
      </c>
      <c r="G74" s="48" t="str">
        <f t="shared" si="37"/>
        <v/>
      </c>
      <c r="H74" s="48" t="str">
        <f t="shared" si="37"/>
        <v/>
      </c>
      <c r="I74" s="47">
        <f t="shared" si="42"/>
        <v>0</v>
      </c>
      <c r="J74" s="47" t="str">
        <f t="shared" si="43"/>
        <v/>
      </c>
      <c r="K74" s="47">
        <f t="shared" si="38"/>
        <v>0</v>
      </c>
      <c r="L74" s="47" t="str">
        <f t="shared" si="39"/>
        <v/>
      </c>
      <c r="M74" s="47">
        <f t="shared" si="40"/>
        <v>0</v>
      </c>
      <c r="N74" s="47">
        <f t="shared" si="41"/>
        <v>0</v>
      </c>
    </row>
    <row r="75" spans="3:14" hidden="1" x14ac:dyDescent="0.25">
      <c r="C75" s="22"/>
      <c r="D75" s="22"/>
      <c r="E75" s="47" t="str">
        <f t="shared" si="36"/>
        <v/>
      </c>
      <c r="F75" s="47">
        <f t="shared" si="37"/>
        <v>0</v>
      </c>
      <c r="G75" s="48" t="str">
        <f t="shared" si="37"/>
        <v/>
      </c>
      <c r="H75" s="48" t="str">
        <f t="shared" si="37"/>
        <v/>
      </c>
      <c r="I75" s="47">
        <f t="shared" si="42"/>
        <v>0</v>
      </c>
      <c r="J75" s="47" t="str">
        <f t="shared" si="43"/>
        <v/>
      </c>
      <c r="K75" s="47">
        <f t="shared" si="38"/>
        <v>0</v>
      </c>
      <c r="L75" s="47" t="str">
        <f t="shared" si="39"/>
        <v/>
      </c>
      <c r="M75" s="47">
        <f t="shared" si="40"/>
        <v>0</v>
      </c>
      <c r="N75" s="47">
        <f t="shared" si="41"/>
        <v>0</v>
      </c>
    </row>
    <row r="76" spans="3:14" hidden="1" x14ac:dyDescent="0.25">
      <c r="C76" s="22"/>
      <c r="D76" s="22"/>
      <c r="E76" s="47" t="str">
        <f t="shared" si="36"/>
        <v/>
      </c>
      <c r="F76" s="47">
        <f t="shared" si="37"/>
        <v>0</v>
      </c>
      <c r="G76" s="48" t="str">
        <f t="shared" si="37"/>
        <v/>
      </c>
      <c r="H76" s="48" t="str">
        <f t="shared" si="37"/>
        <v/>
      </c>
      <c r="I76" s="47">
        <f t="shared" si="42"/>
        <v>0</v>
      </c>
      <c r="J76" s="47" t="str">
        <f t="shared" si="43"/>
        <v/>
      </c>
      <c r="K76" s="47">
        <f t="shared" si="38"/>
        <v>0</v>
      </c>
      <c r="L76" s="47" t="str">
        <f t="shared" si="39"/>
        <v/>
      </c>
      <c r="M76" s="47">
        <f t="shared" si="40"/>
        <v>0</v>
      </c>
      <c r="N76" s="47">
        <f t="shared" si="41"/>
        <v>0</v>
      </c>
    </row>
    <row r="77" spans="3:14" hidden="1" x14ac:dyDescent="0.25">
      <c r="C77" s="22"/>
      <c r="D77" s="22"/>
      <c r="E77" s="47" t="str">
        <f t="shared" si="36"/>
        <v/>
      </c>
      <c r="F77" s="47">
        <f t="shared" si="37"/>
        <v>0</v>
      </c>
      <c r="G77" s="48" t="str">
        <f t="shared" si="37"/>
        <v/>
      </c>
      <c r="H77" s="48" t="str">
        <f t="shared" si="37"/>
        <v/>
      </c>
      <c r="I77" s="47">
        <f t="shared" si="42"/>
        <v>0</v>
      </c>
      <c r="J77" s="47" t="str">
        <f t="shared" si="43"/>
        <v/>
      </c>
      <c r="K77" s="47">
        <f t="shared" si="38"/>
        <v>0</v>
      </c>
      <c r="L77" s="47" t="str">
        <f t="shared" si="39"/>
        <v/>
      </c>
      <c r="M77" s="47">
        <f t="shared" si="40"/>
        <v>0</v>
      </c>
      <c r="N77" s="47">
        <f t="shared" si="41"/>
        <v>0</v>
      </c>
    </row>
    <row r="78" spans="3:14" hidden="1" x14ac:dyDescent="0.25">
      <c r="C78" s="22"/>
      <c r="D78" s="22"/>
      <c r="E78" s="47" t="str">
        <f t="shared" si="36"/>
        <v/>
      </c>
      <c r="F78" s="47">
        <f t="shared" si="37"/>
        <v>0</v>
      </c>
      <c r="G78" s="48" t="str">
        <f t="shared" si="37"/>
        <v/>
      </c>
      <c r="H78" s="48" t="str">
        <f t="shared" si="37"/>
        <v/>
      </c>
      <c r="I78" s="47">
        <f t="shared" si="42"/>
        <v>0</v>
      </c>
      <c r="J78" s="47" t="str">
        <f t="shared" si="43"/>
        <v/>
      </c>
      <c r="K78" s="47">
        <f t="shared" si="38"/>
        <v>0</v>
      </c>
      <c r="L78" s="47" t="str">
        <f t="shared" si="39"/>
        <v/>
      </c>
      <c r="M78" s="47">
        <f t="shared" si="40"/>
        <v>0</v>
      </c>
      <c r="N78" s="47">
        <f t="shared" si="41"/>
        <v>0</v>
      </c>
    </row>
    <row r="79" spans="3:14" hidden="1" x14ac:dyDescent="0.25">
      <c r="C79" s="22"/>
      <c r="D79" s="22"/>
      <c r="E79" s="47" t="str">
        <f t="shared" si="36"/>
        <v/>
      </c>
      <c r="F79" s="47">
        <f t="shared" si="37"/>
        <v>0</v>
      </c>
      <c r="G79" s="48" t="str">
        <f t="shared" si="37"/>
        <v/>
      </c>
      <c r="H79" s="48" t="str">
        <f t="shared" si="37"/>
        <v/>
      </c>
      <c r="I79" s="47">
        <f t="shared" si="42"/>
        <v>0</v>
      </c>
      <c r="J79" s="47" t="str">
        <f t="shared" si="43"/>
        <v/>
      </c>
      <c r="K79" s="47">
        <f t="shared" si="38"/>
        <v>0</v>
      </c>
      <c r="L79" s="47" t="str">
        <f t="shared" si="39"/>
        <v/>
      </c>
      <c r="M79" s="47">
        <f t="shared" si="40"/>
        <v>0</v>
      </c>
      <c r="N79" s="47">
        <f t="shared" si="41"/>
        <v>0</v>
      </c>
    </row>
    <row r="80" spans="3:14" hidden="1" x14ac:dyDescent="0.25">
      <c r="C80" s="22"/>
      <c r="D80" s="22"/>
      <c r="E80" s="47" t="str">
        <f t="shared" si="36"/>
        <v/>
      </c>
      <c r="F80" s="47">
        <f t="shared" si="37"/>
        <v>0</v>
      </c>
      <c r="G80" s="48" t="str">
        <f t="shared" si="37"/>
        <v/>
      </c>
      <c r="H80" s="48" t="str">
        <f t="shared" si="37"/>
        <v/>
      </c>
      <c r="I80" s="47">
        <f t="shared" si="42"/>
        <v>0</v>
      </c>
      <c r="J80" s="47" t="str">
        <f t="shared" si="43"/>
        <v/>
      </c>
      <c r="K80" s="47">
        <f t="shared" si="38"/>
        <v>0</v>
      </c>
      <c r="L80" s="47" t="str">
        <f t="shared" si="39"/>
        <v/>
      </c>
      <c r="M80" s="47">
        <f t="shared" si="40"/>
        <v>0</v>
      </c>
      <c r="N80" s="47">
        <f t="shared" si="41"/>
        <v>0</v>
      </c>
    </row>
    <row r="81" spans="5:45" s="22" customFormat="1" hidden="1" x14ac:dyDescent="0.25">
      <c r="E81" s="47" t="str">
        <f t="shared" si="36"/>
        <v/>
      </c>
      <c r="F81" s="47">
        <f t="shared" si="37"/>
        <v>0</v>
      </c>
      <c r="G81" s="48" t="str">
        <f t="shared" si="37"/>
        <v/>
      </c>
      <c r="H81" s="48" t="str">
        <f t="shared" si="37"/>
        <v/>
      </c>
      <c r="I81" s="47">
        <f t="shared" si="42"/>
        <v>0</v>
      </c>
      <c r="J81" s="47" t="str">
        <f t="shared" si="43"/>
        <v/>
      </c>
      <c r="K81" s="47">
        <f t="shared" si="38"/>
        <v>0</v>
      </c>
      <c r="L81" s="47" t="str">
        <f t="shared" si="39"/>
        <v/>
      </c>
      <c r="M81" s="47">
        <f t="shared" si="40"/>
        <v>0</v>
      </c>
      <c r="N81" s="47">
        <f t="shared" si="41"/>
        <v>0</v>
      </c>
      <c r="AA81" s="30"/>
      <c r="AB81" s="30"/>
      <c r="AC81" s="70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5:45" s="22" customFormat="1" hidden="1" x14ac:dyDescent="0.25">
      <c r="E82" s="47" t="str">
        <f t="shared" si="36"/>
        <v/>
      </c>
      <c r="F82" s="47">
        <f t="shared" si="37"/>
        <v>0</v>
      </c>
      <c r="G82" s="48" t="str">
        <f t="shared" si="37"/>
        <v/>
      </c>
      <c r="H82" s="48" t="str">
        <f t="shared" si="37"/>
        <v/>
      </c>
      <c r="I82" s="47">
        <f t="shared" si="42"/>
        <v>0</v>
      </c>
      <c r="J82" s="47" t="str">
        <f t="shared" si="43"/>
        <v/>
      </c>
      <c r="K82" s="47">
        <f t="shared" si="38"/>
        <v>0</v>
      </c>
      <c r="L82" s="47" t="str">
        <f t="shared" si="39"/>
        <v/>
      </c>
      <c r="M82" s="47">
        <f t="shared" si="40"/>
        <v>0</v>
      </c>
      <c r="N82" s="47">
        <f t="shared" si="41"/>
        <v>0</v>
      </c>
      <c r="AA82" s="30"/>
      <c r="AB82" s="30"/>
      <c r="AC82" s="70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5:45" s="22" customFormat="1" hidden="1" x14ac:dyDescent="0.25">
      <c r="E83" s="47" t="str">
        <f t="shared" si="36"/>
        <v/>
      </c>
      <c r="F83" s="47">
        <f t="shared" si="37"/>
        <v>0</v>
      </c>
      <c r="G83" s="48" t="str">
        <f t="shared" si="37"/>
        <v/>
      </c>
      <c r="H83" s="48" t="str">
        <f t="shared" si="37"/>
        <v/>
      </c>
      <c r="I83" s="47">
        <f t="shared" si="42"/>
        <v>0</v>
      </c>
      <c r="J83" s="47" t="str">
        <f t="shared" si="43"/>
        <v/>
      </c>
      <c r="K83" s="47">
        <f t="shared" si="38"/>
        <v>0</v>
      </c>
      <c r="L83" s="47" t="str">
        <f t="shared" si="39"/>
        <v/>
      </c>
      <c r="M83" s="47">
        <f t="shared" si="40"/>
        <v>0</v>
      </c>
      <c r="N83" s="47">
        <f t="shared" si="41"/>
        <v>0</v>
      </c>
      <c r="AA83" s="30"/>
      <c r="AB83" s="30"/>
      <c r="AC83" s="70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5:45" s="22" customFormat="1" hidden="1" x14ac:dyDescent="0.25">
      <c r="E84" s="50" t="str">
        <f t="shared" si="36"/>
        <v/>
      </c>
      <c r="F84" s="50">
        <f t="shared" ref="F84:H99" si="44">F38</f>
        <v>0</v>
      </c>
      <c r="G84" s="49" t="str">
        <f t="shared" si="44"/>
        <v/>
      </c>
      <c r="H84" s="49" t="str">
        <f t="shared" si="44"/>
        <v/>
      </c>
      <c r="I84" s="50">
        <f>O38</f>
        <v>0</v>
      </c>
      <c r="J84" s="50" t="str">
        <f t="shared" si="43"/>
        <v/>
      </c>
      <c r="K84" s="50">
        <f>X38</f>
        <v>0</v>
      </c>
      <c r="L84" s="50" t="str">
        <f t="shared" si="39"/>
        <v/>
      </c>
      <c r="M84" s="50">
        <f t="shared" si="40"/>
        <v>0</v>
      </c>
      <c r="N84" s="50">
        <f t="shared" si="41"/>
        <v>0</v>
      </c>
      <c r="AA84" s="30"/>
      <c r="AB84" s="30"/>
      <c r="AC84" s="7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5:45" s="22" customFormat="1" hidden="1" x14ac:dyDescent="0.25">
      <c r="E85" s="50" t="str">
        <f t="shared" si="36"/>
        <v/>
      </c>
      <c r="F85" s="50">
        <f t="shared" si="44"/>
        <v>0</v>
      </c>
      <c r="G85" s="49" t="str">
        <f t="shared" si="44"/>
        <v/>
      </c>
      <c r="H85" s="49" t="str">
        <f t="shared" si="44"/>
        <v/>
      </c>
      <c r="I85" s="50">
        <f t="shared" ref="I85:I99" si="45">O39</f>
        <v>0</v>
      </c>
      <c r="J85" s="50" t="str">
        <f t="shared" si="43"/>
        <v/>
      </c>
      <c r="K85" s="50">
        <f t="shared" ref="K85:K99" si="46">X39</f>
        <v>0</v>
      </c>
      <c r="L85" s="50" t="str">
        <f t="shared" si="39"/>
        <v/>
      </c>
      <c r="M85" s="50">
        <f t="shared" si="40"/>
        <v>0</v>
      </c>
      <c r="N85" s="50">
        <f t="shared" si="41"/>
        <v>0</v>
      </c>
      <c r="AA85" s="30"/>
      <c r="AB85" s="30"/>
      <c r="AC85" s="7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5:45" s="22" customFormat="1" hidden="1" x14ac:dyDescent="0.25">
      <c r="E86" s="50" t="str">
        <f t="shared" si="36"/>
        <v/>
      </c>
      <c r="F86" s="50">
        <f t="shared" si="44"/>
        <v>0</v>
      </c>
      <c r="G86" s="49" t="str">
        <f t="shared" si="44"/>
        <v/>
      </c>
      <c r="H86" s="49" t="str">
        <f t="shared" si="44"/>
        <v/>
      </c>
      <c r="I86" s="50">
        <f t="shared" si="45"/>
        <v>0</v>
      </c>
      <c r="J86" s="50" t="str">
        <f t="shared" si="43"/>
        <v/>
      </c>
      <c r="K86" s="50">
        <f t="shared" si="46"/>
        <v>0</v>
      </c>
      <c r="L86" s="50" t="str">
        <f t="shared" si="39"/>
        <v/>
      </c>
      <c r="M86" s="50">
        <f t="shared" si="40"/>
        <v>0</v>
      </c>
      <c r="N86" s="50">
        <f t="shared" si="41"/>
        <v>0</v>
      </c>
      <c r="AA86" s="30"/>
      <c r="AB86" s="30"/>
      <c r="AC86" s="70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5:45" s="22" customFormat="1" hidden="1" x14ac:dyDescent="0.25">
      <c r="E87" s="50" t="str">
        <f t="shared" si="36"/>
        <v/>
      </c>
      <c r="F87" s="50">
        <f t="shared" si="44"/>
        <v>0</v>
      </c>
      <c r="G87" s="49" t="str">
        <f t="shared" si="44"/>
        <v/>
      </c>
      <c r="H87" s="49" t="str">
        <f t="shared" si="44"/>
        <v/>
      </c>
      <c r="I87" s="50">
        <f t="shared" si="45"/>
        <v>0</v>
      </c>
      <c r="J87" s="50" t="str">
        <f t="shared" si="43"/>
        <v/>
      </c>
      <c r="K87" s="50">
        <f t="shared" si="46"/>
        <v>0</v>
      </c>
      <c r="L87" s="50" t="str">
        <f t="shared" si="39"/>
        <v/>
      </c>
      <c r="M87" s="50">
        <f t="shared" si="40"/>
        <v>0</v>
      </c>
      <c r="N87" s="50">
        <f t="shared" si="41"/>
        <v>0</v>
      </c>
      <c r="AA87" s="30"/>
      <c r="AB87" s="30"/>
      <c r="AC87" s="70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5:45" s="22" customFormat="1" hidden="1" x14ac:dyDescent="0.25">
      <c r="E88" s="50" t="str">
        <f t="shared" si="36"/>
        <v/>
      </c>
      <c r="F88" s="50">
        <f t="shared" si="44"/>
        <v>0</v>
      </c>
      <c r="G88" s="49" t="str">
        <f t="shared" si="44"/>
        <v/>
      </c>
      <c r="H88" s="49" t="str">
        <f t="shared" si="44"/>
        <v/>
      </c>
      <c r="I88" s="50">
        <f t="shared" si="45"/>
        <v>0</v>
      </c>
      <c r="J88" s="50" t="str">
        <f t="shared" si="43"/>
        <v/>
      </c>
      <c r="K88" s="50">
        <f t="shared" si="46"/>
        <v>0</v>
      </c>
      <c r="L88" s="50" t="str">
        <f t="shared" si="39"/>
        <v/>
      </c>
      <c r="M88" s="50">
        <f t="shared" si="40"/>
        <v>0</v>
      </c>
      <c r="N88" s="50">
        <f t="shared" si="41"/>
        <v>0</v>
      </c>
      <c r="AA88" s="30"/>
      <c r="AB88" s="30"/>
      <c r="AC88" s="70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5:45" s="22" customFormat="1" hidden="1" x14ac:dyDescent="0.25">
      <c r="E89" s="50" t="str">
        <f t="shared" si="36"/>
        <v/>
      </c>
      <c r="F89" s="50">
        <f t="shared" si="44"/>
        <v>0</v>
      </c>
      <c r="G89" s="49" t="str">
        <f t="shared" si="44"/>
        <v/>
      </c>
      <c r="H89" s="49" t="str">
        <f t="shared" si="44"/>
        <v/>
      </c>
      <c r="I89" s="50">
        <f t="shared" si="45"/>
        <v>0</v>
      </c>
      <c r="J89" s="50" t="str">
        <f t="shared" si="43"/>
        <v/>
      </c>
      <c r="K89" s="50">
        <f t="shared" si="46"/>
        <v>0</v>
      </c>
      <c r="L89" s="50" t="str">
        <f t="shared" si="39"/>
        <v/>
      </c>
      <c r="M89" s="50">
        <f t="shared" si="40"/>
        <v>0</v>
      </c>
      <c r="N89" s="50">
        <f t="shared" si="41"/>
        <v>0</v>
      </c>
      <c r="AA89" s="30"/>
      <c r="AB89" s="30"/>
      <c r="AC89" s="70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5:45" s="22" customFormat="1" hidden="1" x14ac:dyDescent="0.25">
      <c r="E90" s="50" t="str">
        <f t="shared" si="36"/>
        <v/>
      </c>
      <c r="F90" s="50">
        <f t="shared" si="44"/>
        <v>0</v>
      </c>
      <c r="G90" s="49" t="str">
        <f t="shared" si="44"/>
        <v/>
      </c>
      <c r="H90" s="49" t="str">
        <f t="shared" si="44"/>
        <v/>
      </c>
      <c r="I90" s="50">
        <f t="shared" si="45"/>
        <v>0</v>
      </c>
      <c r="J90" s="50" t="str">
        <f t="shared" si="43"/>
        <v/>
      </c>
      <c r="K90" s="50">
        <f t="shared" si="46"/>
        <v>0</v>
      </c>
      <c r="L90" s="50" t="str">
        <f t="shared" si="39"/>
        <v/>
      </c>
      <c r="M90" s="50">
        <f t="shared" si="40"/>
        <v>0</v>
      </c>
      <c r="N90" s="50">
        <f t="shared" si="41"/>
        <v>0</v>
      </c>
      <c r="AA90" s="30"/>
      <c r="AB90" s="30"/>
      <c r="AC90" s="70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5:45" s="22" customFormat="1" hidden="1" x14ac:dyDescent="0.25">
      <c r="E91" s="50" t="str">
        <f t="shared" si="36"/>
        <v/>
      </c>
      <c r="F91" s="50" t="str">
        <f t="shared" si="44"/>
        <v/>
      </c>
      <c r="G91" s="49" t="str">
        <f t="shared" si="44"/>
        <v/>
      </c>
      <c r="H91" s="49" t="str">
        <f t="shared" si="44"/>
        <v/>
      </c>
      <c r="I91" s="50">
        <f t="shared" si="45"/>
        <v>0</v>
      </c>
      <c r="J91" s="50" t="str">
        <f t="shared" si="43"/>
        <v/>
      </c>
      <c r="K91" s="50">
        <f t="shared" si="46"/>
        <v>0</v>
      </c>
      <c r="L91" s="50" t="str">
        <f t="shared" si="39"/>
        <v/>
      </c>
      <c r="M91" s="50" t="str">
        <f t="shared" si="40"/>
        <v/>
      </c>
      <c r="N91" s="50">
        <f t="shared" si="41"/>
        <v>0</v>
      </c>
      <c r="AA91" s="30"/>
      <c r="AB91" s="30"/>
      <c r="AC91" s="70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5:45" s="22" customFormat="1" hidden="1" x14ac:dyDescent="0.25">
      <c r="E92" s="50" t="str">
        <f t="shared" si="36"/>
        <v/>
      </c>
      <c r="F92" s="50" t="str">
        <f t="shared" si="44"/>
        <v/>
      </c>
      <c r="G92" s="49" t="str">
        <f t="shared" si="44"/>
        <v/>
      </c>
      <c r="H92" s="49" t="str">
        <f t="shared" si="44"/>
        <v/>
      </c>
      <c r="I92" s="50">
        <f t="shared" si="45"/>
        <v>0</v>
      </c>
      <c r="J92" s="50" t="str">
        <f t="shared" si="43"/>
        <v/>
      </c>
      <c r="K92" s="50">
        <f t="shared" si="46"/>
        <v>0</v>
      </c>
      <c r="L92" s="50" t="str">
        <f t="shared" si="39"/>
        <v/>
      </c>
      <c r="M92" s="50" t="str">
        <f t="shared" si="40"/>
        <v/>
      </c>
      <c r="N92" s="50">
        <f t="shared" si="41"/>
        <v>0</v>
      </c>
      <c r="AA92" s="30"/>
      <c r="AB92" s="30"/>
      <c r="AC92" s="70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5:45" s="22" customFormat="1" hidden="1" x14ac:dyDescent="0.25">
      <c r="E93" s="50" t="str">
        <f t="shared" si="36"/>
        <v/>
      </c>
      <c r="F93" s="50" t="str">
        <f t="shared" si="44"/>
        <v/>
      </c>
      <c r="G93" s="49" t="str">
        <f t="shared" si="44"/>
        <v/>
      </c>
      <c r="H93" s="49" t="str">
        <f t="shared" si="44"/>
        <v/>
      </c>
      <c r="I93" s="50">
        <f t="shared" si="45"/>
        <v>0</v>
      </c>
      <c r="J93" s="50" t="str">
        <f t="shared" si="43"/>
        <v/>
      </c>
      <c r="K93" s="50">
        <f t="shared" si="46"/>
        <v>0</v>
      </c>
      <c r="L93" s="50" t="str">
        <f t="shared" si="39"/>
        <v/>
      </c>
      <c r="M93" s="50" t="str">
        <f t="shared" si="40"/>
        <v/>
      </c>
      <c r="N93" s="50">
        <f t="shared" si="41"/>
        <v>0</v>
      </c>
      <c r="AA93" s="30"/>
      <c r="AB93" s="30"/>
      <c r="AC93" s="70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5:45" s="22" customFormat="1" hidden="1" x14ac:dyDescent="0.25">
      <c r="E94" s="50" t="str">
        <f t="shared" si="36"/>
        <v/>
      </c>
      <c r="F94" s="50" t="str">
        <f t="shared" si="44"/>
        <v/>
      </c>
      <c r="G94" s="49" t="str">
        <f t="shared" si="44"/>
        <v/>
      </c>
      <c r="H94" s="49" t="str">
        <f t="shared" si="44"/>
        <v/>
      </c>
      <c r="I94" s="50">
        <f t="shared" si="45"/>
        <v>0</v>
      </c>
      <c r="J94" s="50" t="str">
        <f t="shared" si="43"/>
        <v/>
      </c>
      <c r="K94" s="50">
        <f t="shared" si="46"/>
        <v>0</v>
      </c>
      <c r="L94" s="50" t="str">
        <f t="shared" si="39"/>
        <v/>
      </c>
      <c r="M94" s="50" t="str">
        <f t="shared" si="40"/>
        <v/>
      </c>
      <c r="N94" s="50">
        <f t="shared" si="41"/>
        <v>0</v>
      </c>
      <c r="AA94" s="30"/>
      <c r="AB94" s="30"/>
      <c r="AC94" s="70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5:45" s="22" customFormat="1" hidden="1" x14ac:dyDescent="0.25">
      <c r="E95" s="50" t="str">
        <f t="shared" si="36"/>
        <v/>
      </c>
      <c r="F95" s="50" t="str">
        <f t="shared" si="44"/>
        <v/>
      </c>
      <c r="G95" s="49" t="str">
        <f t="shared" si="44"/>
        <v/>
      </c>
      <c r="H95" s="49" t="str">
        <f t="shared" si="44"/>
        <v/>
      </c>
      <c r="I95" s="50">
        <f t="shared" si="45"/>
        <v>0</v>
      </c>
      <c r="J95" s="50" t="str">
        <f t="shared" si="43"/>
        <v/>
      </c>
      <c r="K95" s="50">
        <f t="shared" si="46"/>
        <v>0</v>
      </c>
      <c r="L95" s="50" t="str">
        <f t="shared" si="39"/>
        <v/>
      </c>
      <c r="M95" s="50" t="str">
        <f t="shared" si="40"/>
        <v/>
      </c>
      <c r="N95" s="50">
        <f t="shared" si="41"/>
        <v>0</v>
      </c>
      <c r="AA95" s="30"/>
      <c r="AB95" s="30"/>
      <c r="AC95" s="70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5:45" s="22" customFormat="1" hidden="1" x14ac:dyDescent="0.25">
      <c r="E96" s="50" t="str">
        <f t="shared" si="36"/>
        <v/>
      </c>
      <c r="F96" s="50" t="str">
        <f t="shared" si="44"/>
        <v/>
      </c>
      <c r="G96" s="49" t="str">
        <f t="shared" si="44"/>
        <v/>
      </c>
      <c r="H96" s="49" t="str">
        <f t="shared" si="44"/>
        <v/>
      </c>
      <c r="I96" s="50">
        <f t="shared" si="45"/>
        <v>0</v>
      </c>
      <c r="J96" s="50" t="str">
        <f t="shared" si="43"/>
        <v/>
      </c>
      <c r="K96" s="50">
        <f t="shared" si="46"/>
        <v>0</v>
      </c>
      <c r="L96" s="50" t="str">
        <f t="shared" si="39"/>
        <v/>
      </c>
      <c r="M96" s="50" t="str">
        <f t="shared" si="40"/>
        <v/>
      </c>
      <c r="N96" s="50">
        <f t="shared" si="41"/>
        <v>0</v>
      </c>
      <c r="AA96" s="30"/>
      <c r="AB96" s="30"/>
      <c r="AC96" s="70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5:45" s="22" customFormat="1" hidden="1" x14ac:dyDescent="0.25">
      <c r="E97" s="50" t="str">
        <f t="shared" si="36"/>
        <v/>
      </c>
      <c r="F97" s="50" t="str">
        <f t="shared" si="44"/>
        <v/>
      </c>
      <c r="G97" s="49" t="str">
        <f t="shared" si="44"/>
        <v/>
      </c>
      <c r="H97" s="49" t="str">
        <f t="shared" si="44"/>
        <v/>
      </c>
      <c r="I97" s="50">
        <f t="shared" si="45"/>
        <v>0</v>
      </c>
      <c r="J97" s="50" t="str">
        <f t="shared" si="43"/>
        <v/>
      </c>
      <c r="K97" s="50">
        <f t="shared" si="46"/>
        <v>0</v>
      </c>
      <c r="L97" s="50" t="str">
        <f t="shared" si="39"/>
        <v/>
      </c>
      <c r="M97" s="50" t="str">
        <f t="shared" si="40"/>
        <v/>
      </c>
      <c r="N97" s="50">
        <f t="shared" si="41"/>
        <v>0</v>
      </c>
      <c r="AA97" s="30"/>
      <c r="AB97" s="30"/>
      <c r="AC97" s="70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5:45" s="22" customFormat="1" hidden="1" x14ac:dyDescent="0.25">
      <c r="E98" s="50" t="str">
        <f t="shared" si="36"/>
        <v/>
      </c>
      <c r="F98" s="50" t="str">
        <f t="shared" si="44"/>
        <v/>
      </c>
      <c r="G98" s="49" t="str">
        <f t="shared" si="44"/>
        <v/>
      </c>
      <c r="H98" s="49" t="str">
        <f t="shared" si="44"/>
        <v/>
      </c>
      <c r="I98" s="50">
        <f t="shared" si="45"/>
        <v>0</v>
      </c>
      <c r="J98" s="50" t="str">
        <f t="shared" si="43"/>
        <v/>
      </c>
      <c r="K98" s="50">
        <f t="shared" si="46"/>
        <v>0</v>
      </c>
      <c r="L98" s="50" t="str">
        <f t="shared" si="39"/>
        <v/>
      </c>
      <c r="M98" s="50" t="str">
        <f t="shared" si="40"/>
        <v/>
      </c>
      <c r="N98" s="50">
        <f t="shared" si="41"/>
        <v>0</v>
      </c>
      <c r="AA98" s="30"/>
      <c r="AB98" s="30"/>
      <c r="AC98" s="70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5:45" s="22" customFormat="1" hidden="1" x14ac:dyDescent="0.25">
      <c r="E99" s="50" t="str">
        <f t="shared" si="36"/>
        <v/>
      </c>
      <c r="F99" s="50" t="str">
        <f t="shared" si="44"/>
        <v/>
      </c>
      <c r="G99" s="49" t="str">
        <f t="shared" si="44"/>
        <v/>
      </c>
      <c r="H99" s="49" t="str">
        <f t="shared" si="44"/>
        <v/>
      </c>
      <c r="I99" s="50">
        <f t="shared" si="45"/>
        <v>0</v>
      </c>
      <c r="J99" s="50" t="str">
        <f t="shared" si="43"/>
        <v/>
      </c>
      <c r="K99" s="50">
        <f t="shared" si="46"/>
        <v>0</v>
      </c>
      <c r="L99" s="50" t="str">
        <f t="shared" si="39"/>
        <v/>
      </c>
      <c r="M99" s="50" t="str">
        <f t="shared" si="40"/>
        <v/>
      </c>
      <c r="N99" s="50">
        <f t="shared" si="41"/>
        <v>0</v>
      </c>
      <c r="AA99" s="30"/>
      <c r="AB99" s="30"/>
      <c r="AC99" s="70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</sheetData>
  <sheetProtection formatCells="0" formatColumns="0" formatRows="0"/>
  <mergeCells count="406"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E3:F3"/>
    <mergeCell ref="G3:H3"/>
    <mergeCell ref="I3:K3"/>
    <mergeCell ref="L3:M3"/>
    <mergeCell ref="N3:P3"/>
    <mergeCell ref="I4:J4"/>
    <mergeCell ref="K4:L4"/>
    <mergeCell ref="M4:N4"/>
    <mergeCell ref="O4:P4"/>
    <mergeCell ref="AA4:AA5"/>
    <mergeCell ref="AB4:AB5"/>
    <mergeCell ref="AC4:AC5"/>
    <mergeCell ref="I5:J5"/>
    <mergeCell ref="K5:L5"/>
    <mergeCell ref="M5:N5"/>
    <mergeCell ref="O5:P5"/>
    <mergeCell ref="R5:S5"/>
    <mergeCell ref="T5:U5"/>
    <mergeCell ref="V5:W5"/>
    <mergeCell ref="Q4:Q5"/>
    <mergeCell ref="R4:S4"/>
    <mergeCell ref="T4:U4"/>
    <mergeCell ref="V4:W4"/>
    <mergeCell ref="X4:Y4"/>
    <mergeCell ref="Z4:Z5"/>
    <mergeCell ref="X5:Y5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21">
    <cfRule type="duplicateValues" dxfId="0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6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CE74-6676-4979-BC79-F3412FAF8925}">
  <dimension ref="A1:C42"/>
  <sheetViews>
    <sheetView topLeftCell="D1" zoomScale="115" zoomScaleNormal="115" workbookViewId="0">
      <selection activeCell="E16" sqref="E16"/>
    </sheetView>
  </sheetViews>
  <sheetFormatPr defaultColWidth="9" defaultRowHeight="15" x14ac:dyDescent="0.25"/>
  <cols>
    <col min="1" max="1" width="25.7109375" style="166" customWidth="1"/>
    <col min="2" max="2" width="14.7109375" style="166" customWidth="1"/>
    <col min="3" max="3" width="31.140625" style="166" customWidth="1"/>
    <col min="4" max="4" width="23.5703125" style="166" customWidth="1"/>
    <col min="5" max="5" width="19.140625" style="166" customWidth="1"/>
    <col min="6" max="6" width="20.85546875" style="166" customWidth="1"/>
    <col min="7" max="7" width="23.85546875" style="166" customWidth="1"/>
    <col min="8" max="16384" width="9" style="166"/>
  </cols>
  <sheetData>
    <row r="1" spans="1:3" x14ac:dyDescent="0.25">
      <c r="A1" s="164" t="s">
        <v>751</v>
      </c>
    </row>
    <row r="2" spans="1:3" s="164" customFormat="1" ht="15.75" thickBot="1" x14ac:dyDescent="0.3">
      <c r="A2" s="165" t="s">
        <v>77</v>
      </c>
      <c r="B2" s="165" t="s">
        <v>245</v>
      </c>
      <c r="C2" s="165" t="s">
        <v>83</v>
      </c>
    </row>
    <row r="3" spans="1:3" x14ac:dyDescent="0.25">
      <c r="A3" s="217" t="s">
        <v>704</v>
      </c>
      <c r="B3" s="487" t="s">
        <v>200</v>
      </c>
      <c r="C3" s="217" t="s">
        <v>201</v>
      </c>
    </row>
    <row r="4" spans="1:3" ht="30.75" thickBot="1" x14ac:dyDescent="0.3">
      <c r="A4" s="218" t="s">
        <v>705</v>
      </c>
      <c r="B4" s="491"/>
      <c r="C4" s="218" t="s">
        <v>202</v>
      </c>
    </row>
    <row r="5" spans="1:3" x14ac:dyDescent="0.25">
      <c r="A5" s="219" t="s">
        <v>199</v>
      </c>
      <c r="B5" s="491"/>
      <c r="C5" s="205"/>
    </row>
    <row r="6" spans="1:3" ht="15.75" thickBot="1" x14ac:dyDescent="0.3">
      <c r="A6" s="218" t="s">
        <v>706</v>
      </c>
      <c r="B6" s="488"/>
      <c r="C6" s="206"/>
    </row>
    <row r="7" spans="1:3" x14ac:dyDescent="0.25">
      <c r="A7" s="217" t="s">
        <v>707</v>
      </c>
      <c r="B7" s="487" t="s">
        <v>709</v>
      </c>
      <c r="C7" s="217" t="s">
        <v>710</v>
      </c>
    </row>
    <row r="8" spans="1:3" ht="15.75" thickBot="1" x14ac:dyDescent="0.3">
      <c r="A8" s="218" t="s">
        <v>708</v>
      </c>
      <c r="B8" s="488"/>
      <c r="C8" s="218" t="s">
        <v>711</v>
      </c>
    </row>
    <row r="9" spans="1:3" x14ac:dyDescent="0.25">
      <c r="A9" s="217" t="s">
        <v>712</v>
      </c>
      <c r="B9" s="487" t="s">
        <v>714</v>
      </c>
      <c r="C9" s="217" t="s">
        <v>715</v>
      </c>
    </row>
    <row r="10" spans="1:3" ht="15.75" thickBot="1" x14ac:dyDescent="0.3">
      <c r="A10" s="218" t="s">
        <v>713</v>
      </c>
      <c r="B10" s="488"/>
      <c r="C10" s="218" t="s">
        <v>716</v>
      </c>
    </row>
    <row r="11" spans="1:3" x14ac:dyDescent="0.25">
      <c r="A11" s="217" t="s">
        <v>203</v>
      </c>
      <c r="B11" s="487" t="s">
        <v>205</v>
      </c>
      <c r="C11" s="217" t="s">
        <v>206</v>
      </c>
    </row>
    <row r="12" spans="1:3" ht="15.75" thickBot="1" x14ac:dyDescent="0.3">
      <c r="A12" s="218" t="s">
        <v>204</v>
      </c>
      <c r="B12" s="488"/>
      <c r="C12" s="218" t="s">
        <v>207</v>
      </c>
    </row>
    <row r="13" spans="1:3" x14ac:dyDescent="0.25">
      <c r="A13" s="217" t="s">
        <v>717</v>
      </c>
      <c r="B13" s="487" t="s">
        <v>719</v>
      </c>
      <c r="C13" s="217" t="s">
        <v>720</v>
      </c>
    </row>
    <row r="14" spans="1:3" ht="15.75" thickBot="1" x14ac:dyDescent="0.3">
      <c r="A14" s="218" t="s">
        <v>718</v>
      </c>
      <c r="B14" s="488"/>
      <c r="C14" s="218" t="s">
        <v>721</v>
      </c>
    </row>
    <row r="15" spans="1:3" x14ac:dyDescent="0.25">
      <c r="A15" s="217" t="s">
        <v>722</v>
      </c>
      <c r="B15" s="487" t="s">
        <v>724</v>
      </c>
      <c r="C15" s="217" t="s">
        <v>725</v>
      </c>
    </row>
    <row r="16" spans="1:3" ht="30.75" thickBot="1" x14ac:dyDescent="0.3">
      <c r="A16" s="218" t="s">
        <v>723</v>
      </c>
      <c r="B16" s="488"/>
      <c r="C16" s="218" t="s">
        <v>726</v>
      </c>
    </row>
    <row r="17" spans="1:3" x14ac:dyDescent="0.25">
      <c r="A17" s="217" t="s">
        <v>208</v>
      </c>
      <c r="B17" s="487" t="s">
        <v>210</v>
      </c>
      <c r="C17" s="217" t="s">
        <v>211</v>
      </c>
    </row>
    <row r="18" spans="1:3" ht="15.75" thickBot="1" x14ac:dyDescent="0.3">
      <c r="A18" s="218" t="s">
        <v>209</v>
      </c>
      <c r="B18" s="488"/>
      <c r="C18" s="218" t="s">
        <v>727</v>
      </c>
    </row>
    <row r="19" spans="1:3" x14ac:dyDescent="0.25">
      <c r="A19" s="207" t="s">
        <v>728</v>
      </c>
      <c r="B19" s="487" t="s">
        <v>730</v>
      </c>
      <c r="C19" s="487" t="s">
        <v>731</v>
      </c>
    </row>
    <row r="20" spans="1:3" ht="15.75" thickBot="1" x14ac:dyDescent="0.3">
      <c r="A20" s="208" t="s">
        <v>729</v>
      </c>
      <c r="B20" s="488"/>
      <c r="C20" s="488"/>
    </row>
    <row r="21" spans="1:3" x14ac:dyDescent="0.25">
      <c r="A21" s="217" t="s">
        <v>732</v>
      </c>
      <c r="B21" s="487" t="s">
        <v>733</v>
      </c>
      <c r="C21" s="217" t="s">
        <v>734</v>
      </c>
    </row>
    <row r="22" spans="1:3" ht="30.75" thickBot="1" x14ac:dyDescent="0.3">
      <c r="A22" s="218" t="s">
        <v>723</v>
      </c>
      <c r="B22" s="488"/>
      <c r="C22" s="218" t="s">
        <v>735</v>
      </c>
    </row>
    <row r="23" spans="1:3" x14ac:dyDescent="0.25">
      <c r="A23" s="217" t="s">
        <v>212</v>
      </c>
      <c r="B23" s="487" t="s">
        <v>214</v>
      </c>
      <c r="C23" s="217" t="s">
        <v>736</v>
      </c>
    </row>
    <row r="24" spans="1:3" ht="30.75" thickBot="1" x14ac:dyDescent="0.3">
      <c r="A24" s="218" t="s">
        <v>213</v>
      </c>
      <c r="B24" s="488"/>
      <c r="C24" s="218" t="s">
        <v>215</v>
      </c>
    </row>
    <row r="25" spans="1:3" ht="30" x14ac:dyDescent="0.25">
      <c r="A25" s="217" t="s">
        <v>216</v>
      </c>
      <c r="B25" s="487" t="s">
        <v>218</v>
      </c>
      <c r="C25" s="217" t="s">
        <v>737</v>
      </c>
    </row>
    <row r="26" spans="1:3" ht="30.75" thickBot="1" x14ac:dyDescent="0.3">
      <c r="A26" s="218" t="s">
        <v>217</v>
      </c>
      <c r="B26" s="488"/>
      <c r="C26" s="218" t="s">
        <v>738</v>
      </c>
    </row>
    <row r="27" spans="1:3" ht="30" x14ac:dyDescent="0.25">
      <c r="A27" s="217" t="s">
        <v>219</v>
      </c>
      <c r="B27" s="487" t="s">
        <v>221</v>
      </c>
      <c r="C27" s="217" t="s">
        <v>222</v>
      </c>
    </row>
    <row r="28" spans="1:3" ht="30.75" thickBot="1" x14ac:dyDescent="0.3">
      <c r="A28" s="218" t="s">
        <v>220</v>
      </c>
      <c r="B28" s="488"/>
      <c r="C28" s="218" t="s">
        <v>223</v>
      </c>
    </row>
    <row r="29" spans="1:3" x14ac:dyDescent="0.25">
      <c r="A29" s="217" t="s">
        <v>224</v>
      </c>
      <c r="B29" s="487" t="s">
        <v>226</v>
      </c>
      <c r="C29" s="217" t="s">
        <v>227</v>
      </c>
    </row>
    <row r="30" spans="1:3" ht="15.75" thickBot="1" x14ac:dyDescent="0.3">
      <c r="A30" s="218" t="s">
        <v>225</v>
      </c>
      <c r="B30" s="488"/>
      <c r="C30" s="218" t="s">
        <v>228</v>
      </c>
    </row>
    <row r="31" spans="1:3" ht="30" x14ac:dyDescent="0.25">
      <c r="A31" s="294" t="s">
        <v>739</v>
      </c>
      <c r="B31" s="487" t="s">
        <v>229</v>
      </c>
      <c r="C31" s="487" t="s">
        <v>740</v>
      </c>
    </row>
    <row r="32" spans="1:3" ht="30.75" thickBot="1" x14ac:dyDescent="0.3">
      <c r="A32" s="295" t="s">
        <v>217</v>
      </c>
      <c r="B32" s="488"/>
      <c r="C32" s="488"/>
    </row>
    <row r="33" spans="1:3" x14ac:dyDescent="0.25">
      <c r="A33" s="489" t="s">
        <v>749</v>
      </c>
      <c r="B33" s="487" t="s">
        <v>230</v>
      </c>
      <c r="C33" s="217" t="s">
        <v>231</v>
      </c>
    </row>
    <row r="34" spans="1:3" ht="15.75" thickBot="1" x14ac:dyDescent="0.3">
      <c r="A34" s="490"/>
      <c r="B34" s="488"/>
      <c r="C34" s="218" t="s">
        <v>232</v>
      </c>
    </row>
    <row r="35" spans="1:3" x14ac:dyDescent="0.25">
      <c r="A35" s="217" t="s">
        <v>233</v>
      </c>
      <c r="B35" s="487" t="s">
        <v>235</v>
      </c>
      <c r="C35" s="217" t="s">
        <v>236</v>
      </c>
    </row>
    <row r="36" spans="1:3" ht="15.75" thickBot="1" x14ac:dyDescent="0.3">
      <c r="A36" s="218" t="s">
        <v>234</v>
      </c>
      <c r="B36" s="488"/>
      <c r="C36" s="218" t="s">
        <v>237</v>
      </c>
    </row>
    <row r="37" spans="1:3" x14ac:dyDescent="0.25">
      <c r="A37" s="217" t="s">
        <v>238</v>
      </c>
      <c r="B37" s="487" t="s">
        <v>240</v>
      </c>
      <c r="C37" s="217" t="s">
        <v>241</v>
      </c>
    </row>
    <row r="38" spans="1:3" ht="15.75" thickBot="1" x14ac:dyDescent="0.3">
      <c r="A38" s="218" t="s">
        <v>239</v>
      </c>
      <c r="B38" s="488"/>
      <c r="C38" s="218" t="s">
        <v>242</v>
      </c>
    </row>
    <row r="39" spans="1:3" x14ac:dyDescent="0.25">
      <c r="A39" s="217" t="s">
        <v>741</v>
      </c>
      <c r="B39" s="487" t="s">
        <v>742</v>
      </c>
      <c r="C39" s="217" t="s">
        <v>743</v>
      </c>
    </row>
    <row r="40" spans="1:3" ht="30.75" thickBot="1" x14ac:dyDescent="0.3">
      <c r="A40" s="218" t="s">
        <v>243</v>
      </c>
      <c r="B40" s="488"/>
      <c r="C40" s="218" t="s">
        <v>744</v>
      </c>
    </row>
    <row r="41" spans="1:3" x14ac:dyDescent="0.25">
      <c r="A41" s="217" t="s">
        <v>745</v>
      </c>
      <c r="B41" s="487" t="s">
        <v>746</v>
      </c>
      <c r="C41" s="217" t="s">
        <v>747</v>
      </c>
    </row>
    <row r="42" spans="1:3" ht="30.75" thickBot="1" x14ac:dyDescent="0.3">
      <c r="A42" s="218" t="s">
        <v>244</v>
      </c>
      <c r="B42" s="488"/>
      <c r="C42" s="218" t="s">
        <v>748</v>
      </c>
    </row>
  </sheetData>
  <mergeCells count="22">
    <mergeCell ref="B15:B16"/>
    <mergeCell ref="B3:B6"/>
    <mergeCell ref="B7:B8"/>
    <mergeCell ref="B9:B10"/>
    <mergeCell ref="B11:B12"/>
    <mergeCell ref="B13:B14"/>
    <mergeCell ref="C31:C32"/>
    <mergeCell ref="A33:A34"/>
    <mergeCell ref="B33:B34"/>
    <mergeCell ref="B17:B18"/>
    <mergeCell ref="B19:B20"/>
    <mergeCell ref="C19:C20"/>
    <mergeCell ref="B21:B22"/>
    <mergeCell ref="B23:B24"/>
    <mergeCell ref="B25:B26"/>
    <mergeCell ref="B35:B36"/>
    <mergeCell ref="B37:B38"/>
    <mergeCell ref="B39:B40"/>
    <mergeCell ref="B41:B42"/>
    <mergeCell ref="B27:B28"/>
    <mergeCell ref="B29:B30"/>
    <mergeCell ref="B31:B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11" activePane="bottomLeft" state="frozenSplit"/>
      <selection activeCell="M32" sqref="M32:N32"/>
      <selection pane="bottomLeft" activeCell="F28" sqref="F28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1002</v>
      </c>
      <c r="F1" s="182"/>
      <c r="G1" s="182"/>
      <c r="H1" s="182"/>
      <c r="I1" s="182"/>
      <c r="J1" s="182"/>
      <c r="K1" s="18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252</v>
      </c>
      <c r="H3" s="313"/>
      <c r="I3" s="310" t="s">
        <v>20</v>
      </c>
      <c r="J3" s="314"/>
      <c r="K3" s="311"/>
      <c r="L3" s="315">
        <v>14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261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1.71</v>
      </c>
      <c r="L4" s="341"/>
      <c r="M4" s="333">
        <v>1.75</v>
      </c>
      <c r="N4" s="341"/>
      <c r="O4" s="333">
        <v>1.79</v>
      </c>
      <c r="P4" s="341"/>
      <c r="Q4" s="335">
        <v>1.83</v>
      </c>
      <c r="R4" s="341"/>
      <c r="S4" s="335">
        <v>1.86</v>
      </c>
      <c r="T4" s="334"/>
      <c r="U4" s="333" t="s">
        <v>7</v>
      </c>
      <c r="V4" s="334"/>
      <c r="W4" s="335" t="s">
        <v>7</v>
      </c>
      <c r="X4" s="334"/>
      <c r="Y4" s="333" t="s">
        <v>7</v>
      </c>
      <c r="Z4" s="334"/>
      <c r="AA4" s="333" t="s">
        <v>7</v>
      </c>
      <c r="AB4" s="334"/>
      <c r="AC4" s="333" t="s">
        <v>7</v>
      </c>
      <c r="AD4" s="334"/>
      <c r="AE4" s="333" t="s">
        <v>7</v>
      </c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179"/>
      <c r="AX4" s="179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x14ac:dyDescent="0.3">
      <c r="E5" s="88"/>
      <c r="F5" s="178"/>
      <c r="G5" s="95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179"/>
      <c r="AX5" s="179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179"/>
      <c r="C6" s="86"/>
      <c r="D6" s="86"/>
      <c r="E6" s="97">
        <v>1</v>
      </c>
      <c r="F6" s="172">
        <v>217</v>
      </c>
      <c r="G6" s="54" t="str">
        <f t="shared" ref="G6:G21" si="0">IFERROR(VLOOKUP($F6,high_j,2,FALSE)&amp;" "&amp;UPPER(VLOOKUP($F6,high_j,3,FALSE)),"")</f>
        <v>Emma NUTTALL</v>
      </c>
      <c r="H6" s="192" t="str">
        <f t="shared" ref="H6:H21" si="1">IFERROR(VLOOKUP($F6,high_j,5,FALSE),"")</f>
        <v>Edinburgh Athletic</v>
      </c>
      <c r="I6" s="346"/>
      <c r="J6" s="347"/>
      <c r="K6" s="342" t="s">
        <v>1033</v>
      </c>
      <c r="L6" s="343"/>
      <c r="M6" s="342" t="s">
        <v>1033</v>
      </c>
      <c r="N6" s="343"/>
      <c r="O6" s="342" t="s">
        <v>1033</v>
      </c>
      <c r="P6" s="343"/>
      <c r="Q6" s="342" t="s">
        <v>1035</v>
      </c>
      <c r="R6" s="343"/>
      <c r="S6" s="342" t="s">
        <v>1036</v>
      </c>
      <c r="T6" s="343"/>
      <c r="U6" s="342"/>
      <c r="V6" s="343"/>
      <c r="W6" s="342"/>
      <c r="X6" s="343"/>
      <c r="Y6" s="342"/>
      <c r="Z6" s="343"/>
      <c r="AA6" s="342"/>
      <c r="AB6" s="343"/>
      <c r="AC6" s="342"/>
      <c r="AD6" s="343"/>
      <c r="AE6" s="342"/>
      <c r="AF6" s="343"/>
      <c r="AG6" s="344">
        <v>1.83</v>
      </c>
      <c r="AH6" s="345"/>
      <c r="AI6" s="98" t="s">
        <v>7</v>
      </c>
      <c r="AJ6" s="98"/>
      <c r="AK6" s="137"/>
      <c r="AL6" s="188" t="str">
        <f t="shared" ref="AL6:AL21" si="2">IFERROR(VLOOKUP($F6,high_j,4,FALSE),"")</f>
        <v>Senior</v>
      </c>
      <c r="AM6" s="69" t="str">
        <f t="shared" ref="AM6:AM21" si="3">IFERROR(VLOOKUP($F6,high_j,7,FALSE),"")</f>
        <v>1.80</v>
      </c>
      <c r="AN6" s="101">
        <v>0</v>
      </c>
      <c r="AO6" s="179"/>
      <c r="AP6" s="179"/>
      <c r="AQ6" s="179"/>
      <c r="AR6" s="179"/>
      <c r="AS6" s="179"/>
      <c r="AT6" s="179" t="str">
        <f t="shared" ref="AT6:AT21" si="4">IF(AU6="","",REPT(AV6,AU6-1))</f>
        <v/>
      </c>
      <c r="AU6" s="179" t="str">
        <f t="shared" ref="AU6:AU21" si="5">IF(AV6="","",HLOOKUP(AM6,$BK$5:$BR$22,18,FALSE))</f>
        <v/>
      </c>
      <c r="AV6" s="179" t="str">
        <f>IF(OR(AM6=0,AM6=""),"",IF(OR(AM6=AM7,AM6=AM8,AM6=AM9,AM6=AM10,AM6=AM11,AM6=AM12,AM6=AM13,AM6=AM14,AM6=AM15,AM6=AM16,AM6=AM17,AM6=AM18,AM6=AM19,AM6=AM20,AM6=AM21),"=",""))</f>
        <v/>
      </c>
      <c r="AW6" s="179" t="e">
        <f>IF(OR(AK6=0,AG6=0,#REF!="B"),"",AK6)</f>
        <v>#REF!</v>
      </c>
      <c r="AX6" s="179" t="e">
        <f>IF(OR(AK6=0,AG6=0,#REF!="A"),"",AK6)</f>
        <v>#REF!</v>
      </c>
      <c r="AZ6" s="102" t="e">
        <f t="shared" ref="AZ6:BA21" si="6">IF(AW6="","",AW6+($AN6/10))</f>
        <v>#REF!</v>
      </c>
      <c r="BA6" s="102" t="e">
        <f t="shared" si="6"/>
        <v>#REF!</v>
      </c>
      <c r="BB6" s="93"/>
      <c r="BC6" s="102" t="str">
        <f t="shared" ref="BC6:BJ21" si="7">IF($AL6="","",IF($AL6=BC$5,$AL6,""))</f>
        <v/>
      </c>
      <c r="BD6" s="102" t="str">
        <f t="shared" si="7"/>
        <v/>
      </c>
      <c r="BE6" s="102" t="str">
        <f t="shared" si="7"/>
        <v/>
      </c>
      <c r="BF6" s="102" t="str">
        <f t="shared" si="7"/>
        <v/>
      </c>
      <c r="BG6" s="102" t="str">
        <f t="shared" si="7"/>
        <v/>
      </c>
      <c r="BH6" s="102" t="str">
        <f t="shared" si="7"/>
        <v/>
      </c>
      <c r="BI6" s="102" t="str">
        <f t="shared" si="7"/>
        <v/>
      </c>
      <c r="BJ6" s="102" t="str">
        <f t="shared" si="7"/>
        <v/>
      </c>
      <c r="BK6" s="102" t="str">
        <f t="shared" ref="BK6:BR21" si="8">IF($AM6="","",IF($AM6=BK$5,$AM6,""))</f>
        <v/>
      </c>
      <c r="BL6" s="102" t="str">
        <f t="shared" si="8"/>
        <v/>
      </c>
      <c r="BM6" s="102" t="str">
        <f t="shared" si="8"/>
        <v/>
      </c>
      <c r="BN6" s="102" t="str">
        <f t="shared" si="8"/>
        <v/>
      </c>
      <c r="BO6" s="102" t="str">
        <f t="shared" si="8"/>
        <v/>
      </c>
      <c r="BP6" s="102" t="str">
        <f t="shared" si="8"/>
        <v/>
      </c>
      <c r="BQ6" s="102" t="str">
        <f t="shared" si="8"/>
        <v/>
      </c>
      <c r="BR6" s="102" t="str">
        <f t="shared" si="8"/>
        <v/>
      </c>
    </row>
    <row r="7" spans="1:93" ht="15.95" customHeight="1" x14ac:dyDescent="0.3">
      <c r="B7" s="179"/>
      <c r="C7" s="86"/>
      <c r="D7" s="86"/>
      <c r="E7" s="88">
        <v>2</v>
      </c>
      <c r="F7" s="172">
        <v>214</v>
      </c>
      <c r="G7" s="54" t="str">
        <f t="shared" si="0"/>
        <v>Moe SASEGBON</v>
      </c>
      <c r="H7" s="192" t="str">
        <f t="shared" si="1"/>
        <v>Stevenage &amp; North Herts</v>
      </c>
      <c r="I7" s="346"/>
      <c r="J7" s="347"/>
      <c r="K7" s="342" t="s">
        <v>1033</v>
      </c>
      <c r="L7" s="343"/>
      <c r="M7" s="342" t="s">
        <v>1035</v>
      </c>
      <c r="N7" s="343"/>
      <c r="O7" s="342" t="s">
        <v>1036</v>
      </c>
      <c r="P7" s="343"/>
      <c r="Q7" s="342"/>
      <c r="R7" s="343"/>
      <c r="S7" s="342"/>
      <c r="T7" s="343"/>
      <c r="U7" s="342"/>
      <c r="V7" s="343"/>
      <c r="W7" s="342"/>
      <c r="X7" s="343"/>
      <c r="Y7" s="342"/>
      <c r="Z7" s="343"/>
      <c r="AA7" s="342"/>
      <c r="AB7" s="343"/>
      <c r="AC7" s="342"/>
      <c r="AD7" s="343"/>
      <c r="AE7" s="342"/>
      <c r="AF7" s="343"/>
      <c r="AG7" s="344">
        <v>1.75</v>
      </c>
      <c r="AH7" s="345"/>
      <c r="AI7" s="98">
        <v>3</v>
      </c>
      <c r="AJ7" s="98">
        <v>2</v>
      </c>
      <c r="AK7" s="137"/>
      <c r="AL7" s="188" t="str">
        <f t="shared" si="2"/>
        <v>Senior</v>
      </c>
      <c r="AM7" s="69" t="str">
        <f t="shared" si="3"/>
        <v>1.85</v>
      </c>
      <c r="AN7" s="101">
        <v>0</v>
      </c>
      <c r="AO7" s="179"/>
      <c r="AP7" s="179"/>
      <c r="AQ7" s="179"/>
      <c r="AR7" s="179"/>
      <c r="AS7" s="179"/>
      <c r="AT7" s="179" t="str">
        <f t="shared" si="4"/>
        <v/>
      </c>
      <c r="AU7" s="179" t="str">
        <f t="shared" si="5"/>
        <v/>
      </c>
      <c r="AV7" s="179" t="str">
        <f>IF(OR(AM7=0,AM7=""),"",IF(OR(AM7=AM8,AM7=AM9,AM7=AM10,AM7=AM11,AM7=AM12,AM7=AM13,AM7=AM14,AM7=AM15,AM7=AM16,AM7=AM17,AM7=AM18,AM7=AM19,AM7=AM20,AM7=AM21,AM7=AM6),"=",""))</f>
        <v/>
      </c>
      <c r="AW7" s="179" t="e">
        <f>IF(OR(AK7=0,AG7=0,#REF!="B"),"",AK7)</f>
        <v>#REF!</v>
      </c>
      <c r="AX7" s="179" t="e">
        <f>IF(OR(AK7=0,AG7=0,#REF!="A"),"",AK7)</f>
        <v>#REF!</v>
      </c>
      <c r="AZ7" s="102" t="e">
        <f t="shared" si="6"/>
        <v>#REF!</v>
      </c>
      <c r="BA7" s="102" t="e">
        <f t="shared" si="6"/>
        <v>#REF!</v>
      </c>
      <c r="BB7" s="93"/>
      <c r="BC7" s="102" t="str">
        <f t="shared" si="7"/>
        <v/>
      </c>
      <c r="BD7" s="102" t="str">
        <f t="shared" si="7"/>
        <v/>
      </c>
      <c r="BE7" s="102" t="str">
        <f t="shared" si="7"/>
        <v/>
      </c>
      <c r="BF7" s="102" t="str">
        <f t="shared" si="7"/>
        <v/>
      </c>
      <c r="BG7" s="102" t="str">
        <f t="shared" si="7"/>
        <v/>
      </c>
      <c r="BH7" s="102" t="str">
        <f t="shared" si="7"/>
        <v/>
      </c>
      <c r="BI7" s="102" t="str">
        <f t="shared" si="7"/>
        <v/>
      </c>
      <c r="BJ7" s="102" t="str">
        <f t="shared" si="7"/>
        <v/>
      </c>
      <c r="BK7" s="102" t="str">
        <f t="shared" si="8"/>
        <v/>
      </c>
      <c r="BL7" s="102" t="str">
        <f t="shared" si="8"/>
        <v/>
      </c>
      <c r="BM7" s="102" t="str">
        <f t="shared" si="8"/>
        <v/>
      </c>
      <c r="BN7" s="102" t="str">
        <f t="shared" si="8"/>
        <v/>
      </c>
      <c r="BO7" s="102" t="str">
        <f t="shared" si="8"/>
        <v/>
      </c>
      <c r="BP7" s="102" t="str">
        <f t="shared" si="8"/>
        <v/>
      </c>
      <c r="BQ7" s="102" t="str">
        <f t="shared" si="8"/>
        <v/>
      </c>
      <c r="BR7" s="102" t="str">
        <f t="shared" si="8"/>
        <v/>
      </c>
    </row>
    <row r="8" spans="1:93" ht="15.95" customHeight="1" x14ac:dyDescent="0.3">
      <c r="B8" s="179"/>
      <c r="C8" s="86"/>
      <c r="D8" s="86"/>
      <c r="E8" s="88">
        <v>3</v>
      </c>
      <c r="F8" s="172">
        <v>216</v>
      </c>
      <c r="G8" s="54" t="str">
        <f t="shared" si="0"/>
        <v>Emily BORTHWICK</v>
      </c>
      <c r="H8" s="192" t="str">
        <f t="shared" si="1"/>
        <v>Wigan Harriers AC</v>
      </c>
      <c r="I8" s="346"/>
      <c r="J8" s="347"/>
      <c r="K8" s="342" t="s">
        <v>1033</v>
      </c>
      <c r="L8" s="343"/>
      <c r="M8" s="342" t="s">
        <v>1033</v>
      </c>
      <c r="N8" s="343"/>
      <c r="O8" s="342" t="s">
        <v>1036</v>
      </c>
      <c r="P8" s="343"/>
      <c r="Q8" s="342"/>
      <c r="R8" s="343"/>
      <c r="S8" s="342"/>
      <c r="T8" s="343"/>
      <c r="U8" s="342"/>
      <c r="V8" s="343"/>
      <c r="W8" s="342"/>
      <c r="X8" s="343"/>
      <c r="Y8" s="342"/>
      <c r="Z8" s="343"/>
      <c r="AA8" s="342"/>
      <c r="AB8" s="343"/>
      <c r="AC8" s="342"/>
      <c r="AD8" s="343"/>
      <c r="AE8" s="342"/>
      <c r="AF8" s="343"/>
      <c r="AG8" s="344">
        <v>1.75</v>
      </c>
      <c r="AH8" s="345"/>
      <c r="AI8" s="98">
        <v>1</v>
      </c>
      <c r="AJ8" s="98">
        <v>0</v>
      </c>
      <c r="AK8" s="137"/>
      <c r="AL8" s="188" t="str">
        <f t="shared" si="2"/>
        <v>Senior</v>
      </c>
      <c r="AM8" s="69" t="str">
        <f t="shared" si="3"/>
        <v>1.84</v>
      </c>
      <c r="AN8" s="101">
        <v>0</v>
      </c>
      <c r="AO8" s="179"/>
      <c r="AP8" s="179"/>
      <c r="AQ8" s="179"/>
      <c r="AR8" s="179"/>
      <c r="AS8" s="179"/>
      <c r="AT8" s="179" t="str">
        <f t="shared" si="4"/>
        <v/>
      </c>
      <c r="AU8" s="179" t="str">
        <f t="shared" si="5"/>
        <v/>
      </c>
      <c r="AV8" s="179" t="str">
        <f>IF(OR(AM8=0,AM8=""),"",IF(OR(AM8=AM9,AM8=AM10,AM8=AM11,AM8=AM12,AM8=AM13,AM8=AM14,AM8=AM15,AM8=AM16,AM8=AM17,AM8=AM18,AM8=AM19,AM8=AM20,AM8=AM21,AM8=AM6,AM8=AM7),"=",""))</f>
        <v/>
      </c>
      <c r="AW8" s="179" t="e">
        <f>IF(OR(AK8=0,AG8=0,#REF!="B"),"",AK8)</f>
        <v>#REF!</v>
      </c>
      <c r="AX8" s="179" t="e">
        <f>IF(OR(AK8=0,AG8=0,#REF!="A"),"",AK8)</f>
        <v>#REF!</v>
      </c>
      <c r="AZ8" s="102" t="e">
        <f t="shared" si="6"/>
        <v>#REF!</v>
      </c>
      <c r="BA8" s="102" t="e">
        <f t="shared" si="6"/>
        <v>#REF!</v>
      </c>
      <c r="BB8" s="93"/>
      <c r="BC8" s="102" t="str">
        <f t="shared" si="7"/>
        <v/>
      </c>
      <c r="BD8" s="102" t="str">
        <f t="shared" si="7"/>
        <v/>
      </c>
      <c r="BE8" s="102" t="str">
        <f t="shared" si="7"/>
        <v/>
      </c>
      <c r="BF8" s="102" t="str">
        <f t="shared" si="7"/>
        <v/>
      </c>
      <c r="BG8" s="102" t="str">
        <f t="shared" si="7"/>
        <v/>
      </c>
      <c r="BH8" s="102" t="str">
        <f t="shared" si="7"/>
        <v/>
      </c>
      <c r="BI8" s="102" t="str">
        <f t="shared" si="7"/>
        <v/>
      </c>
      <c r="BJ8" s="102" t="str">
        <f t="shared" si="7"/>
        <v/>
      </c>
      <c r="BK8" s="102" t="str">
        <f t="shared" si="8"/>
        <v/>
      </c>
      <c r="BL8" s="102" t="str">
        <f t="shared" si="8"/>
        <v/>
      </c>
      <c r="BM8" s="102" t="str">
        <f t="shared" si="8"/>
        <v/>
      </c>
      <c r="BN8" s="102" t="str">
        <f t="shared" si="8"/>
        <v/>
      </c>
      <c r="BO8" s="102" t="str">
        <f t="shared" si="8"/>
        <v/>
      </c>
      <c r="BP8" s="102" t="str">
        <f t="shared" si="8"/>
        <v/>
      </c>
      <c r="BQ8" s="102" t="str">
        <f t="shared" si="8"/>
        <v/>
      </c>
      <c r="BR8" s="102" t="str">
        <f t="shared" si="8"/>
        <v/>
      </c>
    </row>
    <row r="9" spans="1:93" ht="15.95" customHeight="1" x14ac:dyDescent="0.3">
      <c r="B9" s="179"/>
      <c r="C9" s="86"/>
      <c r="D9" s="86"/>
      <c r="E9" s="88">
        <v>4</v>
      </c>
      <c r="F9" s="172"/>
      <c r="G9" s="54" t="str">
        <f t="shared" si="0"/>
        <v/>
      </c>
      <c r="H9" s="192" t="str">
        <f t="shared" si="1"/>
        <v/>
      </c>
      <c r="I9" s="346"/>
      <c r="J9" s="347"/>
      <c r="K9" s="342"/>
      <c r="L9" s="343"/>
      <c r="M9" s="342"/>
      <c r="N9" s="343"/>
      <c r="O9" s="342"/>
      <c r="P9" s="343"/>
      <c r="Q9" s="342"/>
      <c r="R9" s="343"/>
      <c r="S9" s="342"/>
      <c r="T9" s="343"/>
      <c r="U9" s="342"/>
      <c r="V9" s="343"/>
      <c r="W9" s="342"/>
      <c r="X9" s="343"/>
      <c r="Y9" s="342"/>
      <c r="Z9" s="343"/>
      <c r="AA9" s="342"/>
      <c r="AB9" s="343"/>
      <c r="AC9" s="342"/>
      <c r="AD9" s="343"/>
      <c r="AE9" s="342"/>
      <c r="AF9" s="343"/>
      <c r="AG9" s="344"/>
      <c r="AH9" s="345"/>
      <c r="AI9" s="98"/>
      <c r="AJ9" s="98"/>
      <c r="AK9" s="137"/>
      <c r="AL9" s="188" t="str">
        <f t="shared" si="2"/>
        <v/>
      </c>
      <c r="AM9" s="69" t="str">
        <f t="shared" si="3"/>
        <v/>
      </c>
      <c r="AN9" s="101">
        <v>0</v>
      </c>
      <c r="AO9" s="179"/>
      <c r="AP9" s="179"/>
      <c r="AQ9" s="179"/>
      <c r="AR9" s="179"/>
      <c r="AS9" s="179"/>
      <c r="AT9" s="179" t="str">
        <f t="shared" si="4"/>
        <v/>
      </c>
      <c r="AU9" s="179" t="str">
        <f t="shared" si="5"/>
        <v/>
      </c>
      <c r="AV9" s="179" t="str">
        <f>IF(OR(AM9=0,AM9=""),"",IF(OR(AM9=AM10,AM9=AM11,AM9=AM12,AM9=AM13,AM9=AM14,AM9=AM15,AM9=AM16,AM9=AM17,AM9=AM18,AM9=AM19,AM9=AM20,AM9=AM21,AM9=AM6,AM9=AM7,AM9=AM8),"=",""))</f>
        <v/>
      </c>
      <c r="AW9" s="179" t="e">
        <f>IF(OR(AK9=0,AG9=0,#REF!="B"),"",AK9)</f>
        <v>#REF!</v>
      </c>
      <c r="AX9" s="179" t="e">
        <f>IF(OR(AK9=0,AG9=0,#REF!="A"),"",AK9)</f>
        <v>#REF!</v>
      </c>
      <c r="AZ9" s="102" t="e">
        <f t="shared" si="6"/>
        <v>#REF!</v>
      </c>
      <c r="BA9" s="102" t="e">
        <f t="shared" si="6"/>
        <v>#REF!</v>
      </c>
      <c r="BB9" s="93"/>
      <c r="BC9" s="102" t="str">
        <f t="shared" si="7"/>
        <v/>
      </c>
      <c r="BD9" s="102" t="str">
        <f t="shared" si="7"/>
        <v/>
      </c>
      <c r="BE9" s="102" t="str">
        <f t="shared" si="7"/>
        <v/>
      </c>
      <c r="BF9" s="102" t="str">
        <f t="shared" si="7"/>
        <v/>
      </c>
      <c r="BG9" s="102" t="str">
        <f t="shared" si="7"/>
        <v/>
      </c>
      <c r="BH9" s="102" t="str">
        <f t="shared" si="7"/>
        <v/>
      </c>
      <c r="BI9" s="102" t="str">
        <f t="shared" si="7"/>
        <v/>
      </c>
      <c r="BJ9" s="102" t="str">
        <f t="shared" si="7"/>
        <v/>
      </c>
      <c r="BK9" s="102" t="str">
        <f t="shared" si="8"/>
        <v/>
      </c>
      <c r="BL9" s="102" t="str">
        <f t="shared" si="8"/>
        <v/>
      </c>
      <c r="BM9" s="102" t="str">
        <f t="shared" si="8"/>
        <v/>
      </c>
      <c r="BN9" s="102" t="str">
        <f t="shared" si="8"/>
        <v/>
      </c>
      <c r="BO9" s="102" t="str">
        <f t="shared" si="8"/>
        <v/>
      </c>
      <c r="BP9" s="102" t="str">
        <f t="shared" si="8"/>
        <v/>
      </c>
      <c r="BQ9" s="102" t="str">
        <f t="shared" si="8"/>
        <v/>
      </c>
      <c r="BR9" s="102" t="str">
        <f t="shared" si="8"/>
        <v/>
      </c>
    </row>
    <row r="10" spans="1:93" ht="15.95" customHeight="1" x14ac:dyDescent="0.3">
      <c r="B10" s="179"/>
      <c r="C10" s="86"/>
      <c r="D10" s="86"/>
      <c r="E10" s="88">
        <v>5</v>
      </c>
      <c r="F10" s="172"/>
      <c r="G10" s="54" t="str">
        <f t="shared" si="0"/>
        <v/>
      </c>
      <c r="H10" s="192" t="str">
        <f t="shared" si="1"/>
        <v/>
      </c>
      <c r="I10" s="346"/>
      <c r="J10" s="347"/>
      <c r="K10" s="342"/>
      <c r="L10" s="343"/>
      <c r="M10" s="342"/>
      <c r="N10" s="343"/>
      <c r="O10" s="342"/>
      <c r="P10" s="343"/>
      <c r="Q10" s="342"/>
      <c r="R10" s="343"/>
      <c r="S10" s="342"/>
      <c r="T10" s="343"/>
      <c r="U10" s="342"/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0</v>
      </c>
      <c r="AH10" s="345"/>
      <c r="AI10" s="98"/>
      <c r="AJ10" s="98"/>
      <c r="AK10" s="137"/>
      <c r="AL10" s="188" t="str">
        <f t="shared" si="2"/>
        <v/>
      </c>
      <c r="AM10" s="69" t="str">
        <f t="shared" si="3"/>
        <v/>
      </c>
      <c r="AN10" s="101">
        <v>0</v>
      </c>
      <c r="AO10" s="179"/>
      <c r="AP10" s="179"/>
      <c r="AQ10" s="179"/>
      <c r="AR10" s="179"/>
      <c r="AS10" s="179"/>
      <c r="AT10" s="179" t="str">
        <f t="shared" si="4"/>
        <v/>
      </c>
      <c r="AU10" s="179" t="str">
        <f t="shared" si="5"/>
        <v/>
      </c>
      <c r="AV10" s="179" t="str">
        <f>IF(OR(AM10=0,AM10=""),"",IF(OR(AM10=AM11,AM10=AM12,AM10=AM13,AM10=AM14,AM10=AM15,AM10=AM16,AM10=AM17,AM10=AM18,AM10=AM19,AM10=AM20,AM10=AM21,AM10=AM6,AM10=AM7,AM10=AM8,AM10=AM9),"=",""))</f>
        <v/>
      </c>
      <c r="AW10" s="179" t="e">
        <f>IF(OR(AK10=0,AG10=0,#REF!="B"),"",AK10)</f>
        <v>#REF!</v>
      </c>
      <c r="AX10" s="179" t="e">
        <f>IF(OR(AK10=0,AG10=0,#REF!="A"),"",AK10)</f>
        <v>#REF!</v>
      </c>
      <c r="AZ10" s="102" t="e">
        <f t="shared" si="6"/>
        <v>#REF!</v>
      </c>
      <c r="BA10" s="102" t="e">
        <f t="shared" si="6"/>
        <v>#REF!</v>
      </c>
      <c r="BB10" s="93"/>
      <c r="BC10" s="102" t="str">
        <f t="shared" si="7"/>
        <v/>
      </c>
      <c r="BD10" s="102" t="str">
        <f t="shared" si="7"/>
        <v/>
      </c>
      <c r="BE10" s="102" t="str">
        <f t="shared" si="7"/>
        <v/>
      </c>
      <c r="BF10" s="102" t="str">
        <f t="shared" si="7"/>
        <v/>
      </c>
      <c r="BG10" s="102" t="str">
        <f t="shared" si="7"/>
        <v/>
      </c>
      <c r="BH10" s="102" t="str">
        <f t="shared" si="7"/>
        <v/>
      </c>
      <c r="BI10" s="102" t="str">
        <f t="shared" si="7"/>
        <v/>
      </c>
      <c r="BJ10" s="102" t="str">
        <f t="shared" si="7"/>
        <v/>
      </c>
      <c r="BK10" s="102" t="str">
        <f t="shared" si="8"/>
        <v/>
      </c>
      <c r="BL10" s="102" t="str">
        <f t="shared" si="8"/>
        <v/>
      </c>
      <c r="BM10" s="102" t="str">
        <f t="shared" si="8"/>
        <v/>
      </c>
      <c r="BN10" s="102" t="str">
        <f t="shared" si="8"/>
        <v/>
      </c>
      <c r="BO10" s="102" t="str">
        <f t="shared" si="8"/>
        <v/>
      </c>
      <c r="BP10" s="102" t="str">
        <f t="shared" si="8"/>
        <v/>
      </c>
      <c r="BQ10" s="102" t="str">
        <f t="shared" si="8"/>
        <v/>
      </c>
      <c r="BR10" s="102" t="str">
        <f t="shared" si="8"/>
        <v/>
      </c>
    </row>
    <row r="11" spans="1:93" ht="15.95" customHeight="1" x14ac:dyDescent="0.3">
      <c r="B11" s="179"/>
      <c r="C11" s="86"/>
      <c r="D11" s="86"/>
      <c r="E11" s="88">
        <v>6</v>
      </c>
      <c r="F11" s="172"/>
      <c r="G11" s="54" t="str">
        <f t="shared" si="0"/>
        <v/>
      </c>
      <c r="H11" s="192" t="str">
        <f t="shared" si="1"/>
        <v/>
      </c>
      <c r="I11" s="346"/>
      <c r="J11" s="347"/>
      <c r="K11" s="342"/>
      <c r="L11" s="343"/>
      <c r="M11" s="342"/>
      <c r="N11" s="343"/>
      <c r="O11" s="342"/>
      <c r="P11" s="343"/>
      <c r="Q11" s="342"/>
      <c r="R11" s="343"/>
      <c r="S11" s="342"/>
      <c r="T11" s="343"/>
      <c r="U11" s="342"/>
      <c r="V11" s="343"/>
      <c r="W11" s="342"/>
      <c r="X11" s="343"/>
      <c r="Y11" s="342"/>
      <c r="Z11" s="343"/>
      <c r="AA11" s="342"/>
      <c r="AB11" s="343"/>
      <c r="AC11" s="342"/>
      <c r="AD11" s="343"/>
      <c r="AE11" s="342"/>
      <c r="AF11" s="343"/>
      <c r="AG11" s="344">
        <v>0</v>
      </c>
      <c r="AH11" s="345"/>
      <c r="AI11" s="98"/>
      <c r="AJ11" s="98"/>
      <c r="AK11" s="137"/>
      <c r="AL11" s="188" t="str">
        <f t="shared" si="2"/>
        <v/>
      </c>
      <c r="AM11" s="69" t="str">
        <f t="shared" si="3"/>
        <v/>
      </c>
      <c r="AN11" s="101">
        <v>0</v>
      </c>
      <c r="AO11" s="179"/>
      <c r="AP11" s="179"/>
      <c r="AQ11" s="179"/>
      <c r="AR11" s="179"/>
      <c r="AS11" s="179"/>
      <c r="AT11" s="179" t="str">
        <f t="shared" si="4"/>
        <v/>
      </c>
      <c r="AU11" s="179" t="str">
        <f t="shared" si="5"/>
        <v/>
      </c>
      <c r="AV11" s="179" t="str">
        <f>IF(OR(AM11=0,AM11=""),"",IF(OR(AM11=AM12,AM11=AM13,AM11=AM14,AM11=AM15,AM11=AM16,AM11=AM17,AM11=AM18,AM11=AM19,AM11=AM20,AM11=AM21,AM11=AM6,AM11=AM7,AM11=AM8,AM11=AM9,AM11=AM10),"=",""))</f>
        <v/>
      </c>
      <c r="AW11" s="179" t="e">
        <f>IF(OR(AK11=0,AG11=0,#REF!="B"),"",AK11)</f>
        <v>#REF!</v>
      </c>
      <c r="AX11" s="179" t="e">
        <f>IF(OR(AK11=0,AG11=0,#REF!="A"),"",AK11)</f>
        <v>#REF!</v>
      </c>
      <c r="AZ11" s="102" t="e">
        <f t="shared" si="6"/>
        <v>#REF!</v>
      </c>
      <c r="BA11" s="102" t="e">
        <f t="shared" si="6"/>
        <v>#REF!</v>
      </c>
      <c r="BB11" s="93"/>
      <c r="BC11" s="102" t="str">
        <f t="shared" si="7"/>
        <v/>
      </c>
      <c r="BD11" s="102" t="str">
        <f t="shared" si="7"/>
        <v/>
      </c>
      <c r="BE11" s="102" t="str">
        <f t="shared" si="7"/>
        <v/>
      </c>
      <c r="BF11" s="102" t="str">
        <f t="shared" si="7"/>
        <v/>
      </c>
      <c r="BG11" s="102" t="str">
        <f t="shared" si="7"/>
        <v/>
      </c>
      <c r="BH11" s="102" t="str">
        <f t="shared" si="7"/>
        <v/>
      </c>
      <c r="BI11" s="102" t="str">
        <f t="shared" si="7"/>
        <v/>
      </c>
      <c r="BJ11" s="102" t="str">
        <f t="shared" si="7"/>
        <v/>
      </c>
      <c r="BK11" s="102" t="str">
        <f t="shared" si="8"/>
        <v/>
      </c>
      <c r="BL11" s="102" t="str">
        <f t="shared" si="8"/>
        <v/>
      </c>
      <c r="BM11" s="102" t="str">
        <f t="shared" si="8"/>
        <v/>
      </c>
      <c r="BN11" s="102" t="str">
        <f t="shared" si="8"/>
        <v/>
      </c>
      <c r="BO11" s="102" t="str">
        <f t="shared" si="8"/>
        <v/>
      </c>
      <c r="BP11" s="102" t="str">
        <f t="shared" si="8"/>
        <v/>
      </c>
      <c r="BQ11" s="102" t="str">
        <f t="shared" si="8"/>
        <v/>
      </c>
      <c r="BR11" s="102" t="str">
        <f t="shared" si="8"/>
        <v/>
      </c>
    </row>
    <row r="12" spans="1:93" ht="15.95" customHeight="1" x14ac:dyDescent="0.3">
      <c r="B12" s="179"/>
      <c r="C12" s="86"/>
      <c r="D12" s="86"/>
      <c r="E12" s="88">
        <v>7</v>
      </c>
      <c r="F12" s="172"/>
      <c r="G12" s="54" t="str">
        <f t="shared" si="0"/>
        <v/>
      </c>
      <c r="H12" s="192" t="str">
        <f t="shared" si="1"/>
        <v/>
      </c>
      <c r="I12" s="346"/>
      <c r="J12" s="347"/>
      <c r="K12" s="342"/>
      <c r="L12" s="343"/>
      <c r="M12" s="342"/>
      <c r="N12" s="343"/>
      <c r="O12" s="342"/>
      <c r="P12" s="343"/>
      <c r="Q12" s="342"/>
      <c r="R12" s="343"/>
      <c r="S12" s="342"/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2"/>
      <c r="AF12" s="343"/>
      <c r="AG12" s="344">
        <v>0</v>
      </c>
      <c r="AH12" s="345"/>
      <c r="AI12" s="98"/>
      <c r="AJ12" s="98"/>
      <c r="AK12" s="137"/>
      <c r="AL12" s="188" t="str">
        <f t="shared" si="2"/>
        <v/>
      </c>
      <c r="AM12" s="69" t="str">
        <f t="shared" si="3"/>
        <v/>
      </c>
      <c r="AN12" s="101">
        <v>0</v>
      </c>
      <c r="AO12" s="179"/>
      <c r="AP12" s="179"/>
      <c r="AQ12" s="179"/>
      <c r="AR12" s="179"/>
      <c r="AS12" s="179"/>
      <c r="AT12" s="179" t="str">
        <f t="shared" si="4"/>
        <v/>
      </c>
      <c r="AU12" s="179" t="str">
        <f t="shared" si="5"/>
        <v/>
      </c>
      <c r="AV12" s="179" t="str">
        <f>IF(OR(AM12=0,AM12=""),"",IF(OR(AM12=AM13,AM12=AM14,AM12=AM15,AM12=AM16,AM12=AM17,AM12=AM18,AM12=AM19,AM12=AM20,AM12=AM21,AM12=AM6,AM12=AM7,AM12=AM8,AM12=AM9,AM12=AM10,AM12=AM11),"=",""))</f>
        <v/>
      </c>
      <c r="AW12" s="179" t="e">
        <f>IF(OR(AK12=0,AG12=0,#REF!="B"),"",AK12)</f>
        <v>#REF!</v>
      </c>
      <c r="AX12" s="179" t="e">
        <f>IF(OR(AK12=0,AG12=0,#REF!="A"),"",AK12)</f>
        <v>#REF!</v>
      </c>
      <c r="AZ12" s="102" t="e">
        <f t="shared" si="6"/>
        <v>#REF!</v>
      </c>
      <c r="BA12" s="102" t="e">
        <f t="shared" si="6"/>
        <v>#REF!</v>
      </c>
      <c r="BB12" s="93"/>
      <c r="BC12" s="102" t="str">
        <f t="shared" si="7"/>
        <v/>
      </c>
      <c r="BD12" s="102" t="str">
        <f t="shared" si="7"/>
        <v/>
      </c>
      <c r="BE12" s="102" t="str">
        <f t="shared" si="7"/>
        <v/>
      </c>
      <c r="BF12" s="102" t="str">
        <f t="shared" si="7"/>
        <v/>
      </c>
      <c r="BG12" s="102" t="str">
        <f t="shared" si="7"/>
        <v/>
      </c>
      <c r="BH12" s="102" t="str">
        <f t="shared" si="7"/>
        <v/>
      </c>
      <c r="BI12" s="102" t="str">
        <f t="shared" si="7"/>
        <v/>
      </c>
      <c r="BJ12" s="102" t="str">
        <f t="shared" si="7"/>
        <v/>
      </c>
      <c r="BK12" s="102" t="str">
        <f t="shared" si="8"/>
        <v/>
      </c>
      <c r="BL12" s="102" t="str">
        <f t="shared" si="8"/>
        <v/>
      </c>
      <c r="BM12" s="102" t="str">
        <f t="shared" si="8"/>
        <v/>
      </c>
      <c r="BN12" s="102" t="str">
        <f t="shared" si="8"/>
        <v/>
      </c>
      <c r="BO12" s="102" t="str">
        <f t="shared" si="8"/>
        <v/>
      </c>
      <c r="BP12" s="102" t="str">
        <f t="shared" si="8"/>
        <v/>
      </c>
      <c r="BQ12" s="102" t="str">
        <f t="shared" si="8"/>
        <v/>
      </c>
      <c r="BR12" s="102" t="str">
        <f t="shared" si="8"/>
        <v/>
      </c>
    </row>
    <row r="13" spans="1:93" ht="15.95" customHeight="1" x14ac:dyDescent="0.3">
      <c r="B13" s="179"/>
      <c r="C13" s="86"/>
      <c r="D13" s="86"/>
      <c r="E13" s="88">
        <v>8</v>
      </c>
      <c r="F13" s="172"/>
      <c r="G13" s="54" t="str">
        <f t="shared" si="0"/>
        <v/>
      </c>
      <c r="H13" s="192" t="str">
        <f t="shared" si="1"/>
        <v/>
      </c>
      <c r="I13" s="346"/>
      <c r="J13" s="347"/>
      <c r="K13" s="342"/>
      <c r="L13" s="343"/>
      <c r="M13" s="342"/>
      <c r="N13" s="343"/>
      <c r="O13" s="342"/>
      <c r="P13" s="343"/>
      <c r="Q13" s="342"/>
      <c r="R13" s="343"/>
      <c r="S13" s="342"/>
      <c r="T13" s="343"/>
      <c r="U13" s="342"/>
      <c r="V13" s="343"/>
      <c r="W13" s="342"/>
      <c r="X13" s="343"/>
      <c r="Y13" s="342"/>
      <c r="Z13" s="343"/>
      <c r="AA13" s="342"/>
      <c r="AB13" s="343"/>
      <c r="AC13" s="342"/>
      <c r="AD13" s="343"/>
      <c r="AE13" s="342"/>
      <c r="AF13" s="343"/>
      <c r="AG13" s="344">
        <v>0</v>
      </c>
      <c r="AH13" s="345"/>
      <c r="AI13" s="98"/>
      <c r="AJ13" s="98"/>
      <c r="AK13" s="137"/>
      <c r="AL13" s="188" t="str">
        <f t="shared" si="2"/>
        <v/>
      </c>
      <c r="AM13" s="69" t="str">
        <f t="shared" si="3"/>
        <v/>
      </c>
      <c r="AN13" s="101">
        <v>0</v>
      </c>
      <c r="AO13" s="179"/>
      <c r="AP13" s="179"/>
      <c r="AQ13" s="179"/>
      <c r="AR13" s="179"/>
      <c r="AS13" s="179"/>
      <c r="AT13" s="179" t="str">
        <f t="shared" si="4"/>
        <v/>
      </c>
      <c r="AU13" s="179" t="str">
        <f t="shared" si="5"/>
        <v/>
      </c>
      <c r="AV13" s="179" t="str">
        <f>IF(OR(AM13=0,AM13=""),"",IF(OR(AM13=AM14,AM13=AM15,AM13=AM16,AM13=AM17,AM13=AM18,AM13=AM19,AM13=AM20,AM13=AM21,AM13=AM6,AM13=AM7,AM13=AM8,AM13=AM9,AM13=AM10,AM13=AM11,AM13=AM12),"=",""))</f>
        <v/>
      </c>
      <c r="AW13" s="179" t="e">
        <f>IF(OR(AK13=0,AG13=0,#REF!="B"),"",AK13)</f>
        <v>#REF!</v>
      </c>
      <c r="AX13" s="179" t="e">
        <f>IF(OR(AK13=0,AG13=0,#REF!="A"),"",AK13)</f>
        <v>#REF!</v>
      </c>
      <c r="AZ13" s="102" t="e">
        <f t="shared" si="6"/>
        <v>#REF!</v>
      </c>
      <c r="BA13" s="102" t="e">
        <f t="shared" si="6"/>
        <v>#REF!</v>
      </c>
      <c r="BB13" s="93"/>
      <c r="BC13" s="102" t="str">
        <f t="shared" si="7"/>
        <v/>
      </c>
      <c r="BD13" s="102" t="str">
        <f t="shared" si="7"/>
        <v/>
      </c>
      <c r="BE13" s="102" t="str">
        <f t="shared" si="7"/>
        <v/>
      </c>
      <c r="BF13" s="102" t="str">
        <f t="shared" si="7"/>
        <v/>
      </c>
      <c r="BG13" s="102" t="str">
        <f t="shared" si="7"/>
        <v/>
      </c>
      <c r="BH13" s="102" t="str">
        <f t="shared" si="7"/>
        <v/>
      </c>
      <c r="BI13" s="102" t="str">
        <f t="shared" si="7"/>
        <v/>
      </c>
      <c r="BJ13" s="102" t="str">
        <f t="shared" si="7"/>
        <v/>
      </c>
      <c r="BK13" s="102" t="str">
        <f t="shared" si="8"/>
        <v/>
      </c>
      <c r="BL13" s="102" t="str">
        <f t="shared" si="8"/>
        <v/>
      </c>
      <c r="BM13" s="102" t="str">
        <f t="shared" si="8"/>
        <v/>
      </c>
      <c r="BN13" s="102" t="str">
        <f t="shared" si="8"/>
        <v/>
      </c>
      <c r="BO13" s="102" t="str">
        <f t="shared" si="8"/>
        <v/>
      </c>
      <c r="BP13" s="102" t="str">
        <f t="shared" si="8"/>
        <v/>
      </c>
      <c r="BQ13" s="102" t="str">
        <f t="shared" si="8"/>
        <v/>
      </c>
      <c r="BR13" s="102" t="str">
        <f t="shared" si="8"/>
        <v/>
      </c>
    </row>
    <row r="14" spans="1:93" ht="15.95" customHeight="1" x14ac:dyDescent="0.3">
      <c r="B14" s="179"/>
      <c r="C14" s="86"/>
      <c r="D14" s="86"/>
      <c r="E14" s="88">
        <v>9</v>
      </c>
      <c r="F14" s="172"/>
      <c r="G14" s="54" t="str">
        <f t="shared" si="0"/>
        <v/>
      </c>
      <c r="H14" s="192" t="str">
        <f t="shared" si="1"/>
        <v/>
      </c>
      <c r="I14" s="346"/>
      <c r="J14" s="347"/>
      <c r="K14" s="342"/>
      <c r="L14" s="343"/>
      <c r="M14" s="342"/>
      <c r="N14" s="343"/>
      <c r="O14" s="342"/>
      <c r="P14" s="343"/>
      <c r="Q14" s="342"/>
      <c r="R14" s="343"/>
      <c r="S14" s="342"/>
      <c r="T14" s="343"/>
      <c r="U14" s="342"/>
      <c r="V14" s="343"/>
      <c r="W14" s="342"/>
      <c r="X14" s="343"/>
      <c r="Y14" s="342"/>
      <c r="Z14" s="343"/>
      <c r="AA14" s="342"/>
      <c r="AB14" s="343"/>
      <c r="AC14" s="342">
        <v>0</v>
      </c>
      <c r="AD14" s="343"/>
      <c r="AE14" s="342"/>
      <c r="AF14" s="343"/>
      <c r="AG14" s="344">
        <v>0</v>
      </c>
      <c r="AH14" s="345"/>
      <c r="AI14" s="98"/>
      <c r="AJ14" s="98"/>
      <c r="AK14" s="137"/>
      <c r="AL14" s="188" t="str">
        <f t="shared" si="2"/>
        <v/>
      </c>
      <c r="AM14" s="144" t="str">
        <f t="shared" si="3"/>
        <v/>
      </c>
      <c r="AN14" s="101">
        <v>0</v>
      </c>
      <c r="AO14" s="179"/>
      <c r="AP14" s="179"/>
      <c r="AQ14" s="179"/>
      <c r="AR14" s="179"/>
      <c r="AS14" s="179"/>
      <c r="AT14" s="179" t="str">
        <f t="shared" si="4"/>
        <v/>
      </c>
      <c r="AU14" s="179" t="str">
        <f t="shared" si="5"/>
        <v/>
      </c>
      <c r="AV14" s="179" t="str">
        <f>IF(OR(AM14=0,AM14=""),"",IF(OR(AM14=AM15,AM14=AM16,AM14=AM17,AM14=AM18,AM14=AM19,AM14=AM20,AM14=AM21,AM14=AM6,AM14=AM7,AM14=AM8,AM14=AM9,AM14=AM10,AM14=AM11,AM14=AM12,AM14=AM13),"=",""))</f>
        <v/>
      </c>
      <c r="AW14" s="179" t="e">
        <f>IF(OR(AK14=0,AG14=0,#REF!="B"),"",AK14)</f>
        <v>#REF!</v>
      </c>
      <c r="AX14" s="179" t="e">
        <f>IF(OR(AK14=0,AG14=0,#REF!="A"),"",AK14)</f>
        <v>#REF!</v>
      </c>
      <c r="AZ14" s="102" t="e">
        <f t="shared" si="6"/>
        <v>#REF!</v>
      </c>
      <c r="BA14" s="102" t="e">
        <f t="shared" si="6"/>
        <v>#REF!</v>
      </c>
      <c r="BB14" s="93"/>
      <c r="BC14" s="102" t="str">
        <f t="shared" si="7"/>
        <v/>
      </c>
      <c r="BD14" s="102" t="str">
        <f t="shared" si="7"/>
        <v/>
      </c>
      <c r="BE14" s="102" t="str">
        <f t="shared" si="7"/>
        <v/>
      </c>
      <c r="BF14" s="102" t="str">
        <f t="shared" si="7"/>
        <v/>
      </c>
      <c r="BG14" s="102" t="str">
        <f t="shared" si="7"/>
        <v/>
      </c>
      <c r="BH14" s="102" t="str">
        <f t="shared" si="7"/>
        <v/>
      </c>
      <c r="BI14" s="102" t="str">
        <f t="shared" si="7"/>
        <v/>
      </c>
      <c r="BJ14" s="102" t="str">
        <f t="shared" si="7"/>
        <v/>
      </c>
      <c r="BK14" s="102" t="str">
        <f t="shared" si="8"/>
        <v/>
      </c>
      <c r="BL14" s="102" t="str">
        <f t="shared" si="8"/>
        <v/>
      </c>
      <c r="BM14" s="102" t="str">
        <f t="shared" si="8"/>
        <v/>
      </c>
      <c r="BN14" s="102" t="str">
        <f t="shared" si="8"/>
        <v/>
      </c>
      <c r="BO14" s="102" t="str">
        <f t="shared" si="8"/>
        <v/>
      </c>
      <c r="BP14" s="102" t="str">
        <f t="shared" si="8"/>
        <v/>
      </c>
      <c r="BQ14" s="102" t="str">
        <f t="shared" si="8"/>
        <v/>
      </c>
      <c r="BR14" s="102" t="str">
        <f t="shared" si="8"/>
        <v/>
      </c>
    </row>
    <row r="15" spans="1:93" ht="15.95" customHeight="1" x14ac:dyDescent="0.3">
      <c r="B15" s="179"/>
      <c r="C15" s="86"/>
      <c r="D15" s="86"/>
      <c r="E15" s="88">
        <v>10</v>
      </c>
      <c r="F15" s="172"/>
      <c r="G15" s="54" t="str">
        <f t="shared" si="0"/>
        <v/>
      </c>
      <c r="H15" s="192" t="str">
        <f t="shared" si="1"/>
        <v/>
      </c>
      <c r="I15" s="346"/>
      <c r="J15" s="347"/>
      <c r="K15" s="342"/>
      <c r="L15" s="343"/>
      <c r="M15" s="342"/>
      <c r="N15" s="343"/>
      <c r="O15" s="342"/>
      <c r="P15" s="343"/>
      <c r="Q15" s="342"/>
      <c r="R15" s="343"/>
      <c r="S15" s="342"/>
      <c r="T15" s="343"/>
      <c r="U15" s="342"/>
      <c r="V15" s="343"/>
      <c r="W15" s="342"/>
      <c r="X15" s="343"/>
      <c r="Y15" s="342"/>
      <c r="Z15" s="343"/>
      <c r="AA15" s="342"/>
      <c r="AB15" s="343"/>
      <c r="AC15" s="342"/>
      <c r="AD15" s="343"/>
      <c r="AE15" s="342"/>
      <c r="AF15" s="343"/>
      <c r="AG15" s="344">
        <v>0</v>
      </c>
      <c r="AH15" s="345"/>
      <c r="AI15" s="98"/>
      <c r="AJ15" s="98"/>
      <c r="AK15" s="137"/>
      <c r="AL15" s="188" t="str">
        <f t="shared" si="2"/>
        <v/>
      </c>
      <c r="AM15" s="69" t="str">
        <f t="shared" si="3"/>
        <v/>
      </c>
      <c r="AN15" s="101">
        <v>0</v>
      </c>
      <c r="AO15" s="179"/>
      <c r="AP15" s="179"/>
      <c r="AQ15" s="179"/>
      <c r="AR15" s="179"/>
      <c r="AS15" s="179"/>
      <c r="AT15" s="179" t="str">
        <f t="shared" si="4"/>
        <v/>
      </c>
      <c r="AU15" s="179" t="str">
        <f t="shared" si="5"/>
        <v/>
      </c>
      <c r="AV15" s="179" t="str">
        <f>IF(OR(AM15=0,AM15=""),"",IF(OR(AM15=AM16,AM15=AM17,AM15=AM18,AM15=AM19,AM15=AM20,AM15=AM21,AM15=AM6,AM15=AM7,AM15=AM8,AM15=AM9,AM15=AM10,AM15=AM11,AM15=AM12,AM15=AM13,AM15=AM14),"=",""))</f>
        <v/>
      </c>
      <c r="AW15" s="179" t="e">
        <f>IF(OR(AK15=0,AG15=0,#REF!="B"),"",AK15)</f>
        <v>#REF!</v>
      </c>
      <c r="AX15" s="179" t="e">
        <f>IF(OR(AK15=0,AG15=0,#REF!="A"),"",AK15)</f>
        <v>#REF!</v>
      </c>
      <c r="AZ15" s="102" t="e">
        <f t="shared" si="6"/>
        <v>#REF!</v>
      </c>
      <c r="BA15" s="102" t="e">
        <f t="shared" si="6"/>
        <v>#REF!</v>
      </c>
      <c r="BB15" s="93"/>
      <c r="BC15" s="102" t="str">
        <f t="shared" si="7"/>
        <v/>
      </c>
      <c r="BD15" s="102" t="str">
        <f t="shared" si="7"/>
        <v/>
      </c>
      <c r="BE15" s="102" t="str">
        <f t="shared" si="7"/>
        <v/>
      </c>
      <c r="BF15" s="102" t="str">
        <f t="shared" si="7"/>
        <v/>
      </c>
      <c r="BG15" s="102" t="str">
        <f t="shared" si="7"/>
        <v/>
      </c>
      <c r="BH15" s="102" t="str">
        <f t="shared" si="7"/>
        <v/>
      </c>
      <c r="BI15" s="102" t="str">
        <f t="shared" si="7"/>
        <v/>
      </c>
      <c r="BJ15" s="102" t="str">
        <f t="shared" si="7"/>
        <v/>
      </c>
      <c r="BK15" s="102" t="str">
        <f t="shared" si="8"/>
        <v/>
      </c>
      <c r="BL15" s="102" t="str">
        <f t="shared" si="8"/>
        <v/>
      </c>
      <c r="BM15" s="102" t="str">
        <f t="shared" si="8"/>
        <v/>
      </c>
      <c r="BN15" s="102" t="str">
        <f t="shared" si="8"/>
        <v/>
      </c>
      <c r="BO15" s="102" t="str">
        <f t="shared" si="8"/>
        <v/>
      </c>
      <c r="BP15" s="102" t="str">
        <f t="shared" si="8"/>
        <v/>
      </c>
      <c r="BQ15" s="102" t="str">
        <f t="shared" si="8"/>
        <v/>
      </c>
      <c r="BR15" s="102" t="str">
        <f t="shared" si="8"/>
        <v/>
      </c>
    </row>
    <row r="16" spans="1:93" ht="15.95" customHeight="1" x14ac:dyDescent="0.3">
      <c r="B16" s="179"/>
      <c r="C16" s="86"/>
      <c r="D16" s="86"/>
      <c r="E16" s="88">
        <v>11</v>
      </c>
      <c r="F16" s="172"/>
      <c r="G16" s="54" t="str">
        <f t="shared" si="0"/>
        <v/>
      </c>
      <c r="H16" s="192" t="str">
        <f t="shared" si="1"/>
        <v/>
      </c>
      <c r="I16" s="346"/>
      <c r="J16" s="347"/>
      <c r="K16" s="342"/>
      <c r="L16" s="343"/>
      <c r="M16" s="342"/>
      <c r="N16" s="343"/>
      <c r="O16" s="342"/>
      <c r="P16" s="343"/>
      <c r="Q16" s="342"/>
      <c r="R16" s="343"/>
      <c r="S16" s="342"/>
      <c r="T16" s="343"/>
      <c r="U16" s="342"/>
      <c r="V16" s="343"/>
      <c r="W16" s="342"/>
      <c r="X16" s="343"/>
      <c r="Y16" s="342"/>
      <c r="Z16" s="343"/>
      <c r="AA16" s="342"/>
      <c r="AB16" s="343"/>
      <c r="AC16" s="342"/>
      <c r="AD16" s="343"/>
      <c r="AE16" s="342"/>
      <c r="AF16" s="343"/>
      <c r="AG16" s="344">
        <v>0</v>
      </c>
      <c r="AH16" s="345"/>
      <c r="AI16" s="98"/>
      <c r="AJ16" s="98"/>
      <c r="AK16" s="137"/>
      <c r="AL16" s="188" t="str">
        <f t="shared" si="2"/>
        <v/>
      </c>
      <c r="AM16" s="69" t="str">
        <f t="shared" si="3"/>
        <v/>
      </c>
      <c r="AN16" s="101">
        <v>0</v>
      </c>
      <c r="AO16" s="179"/>
      <c r="AP16" s="179"/>
      <c r="AQ16" s="179"/>
      <c r="AR16" s="179"/>
      <c r="AS16" s="179"/>
      <c r="AT16" s="179" t="str">
        <f t="shared" si="4"/>
        <v/>
      </c>
      <c r="AU16" s="179" t="str">
        <f t="shared" si="5"/>
        <v/>
      </c>
      <c r="AV16" s="179" t="str">
        <f>IF(OR(AM16=0,AM16=""),"",IF(OR(AM16=AM17,AM16=AM18,AM16=AM19,AM16=AM20,AM16=AM21,AM16=AM6,AM16=AM7,AM16=AM8,AM16=AM9,AM16=AM10,AM16=AM11,AM16=AM12,AM16=AM13,AM16=AM14,AM16=AM15),"=",""))</f>
        <v/>
      </c>
      <c r="AW16" s="179" t="e">
        <f>IF(OR(AK16=0,AG16=0,#REF!="B"),"",AK16)</f>
        <v>#REF!</v>
      </c>
      <c r="AX16" s="179" t="e">
        <f>IF(OR(AK16=0,AG16=0,#REF!="A"),"",AK16)</f>
        <v>#REF!</v>
      </c>
      <c r="AZ16" s="102" t="e">
        <f t="shared" si="6"/>
        <v>#REF!</v>
      </c>
      <c r="BA16" s="102" t="e">
        <f t="shared" si="6"/>
        <v>#REF!</v>
      </c>
      <c r="BB16" s="93"/>
      <c r="BC16" s="102" t="str">
        <f t="shared" si="7"/>
        <v/>
      </c>
      <c r="BD16" s="102" t="str">
        <f t="shared" si="7"/>
        <v/>
      </c>
      <c r="BE16" s="102" t="str">
        <f t="shared" si="7"/>
        <v/>
      </c>
      <c r="BF16" s="102" t="str">
        <f t="shared" si="7"/>
        <v/>
      </c>
      <c r="BG16" s="102" t="str">
        <f t="shared" si="7"/>
        <v/>
      </c>
      <c r="BH16" s="102" t="str">
        <f t="shared" si="7"/>
        <v/>
      </c>
      <c r="BI16" s="102" t="str">
        <f t="shared" si="7"/>
        <v/>
      </c>
      <c r="BJ16" s="102" t="str">
        <f t="shared" si="7"/>
        <v/>
      </c>
      <c r="BK16" s="102" t="str">
        <f t="shared" si="8"/>
        <v/>
      </c>
      <c r="BL16" s="102" t="str">
        <f t="shared" si="8"/>
        <v/>
      </c>
      <c r="BM16" s="102" t="str">
        <f t="shared" si="8"/>
        <v/>
      </c>
      <c r="BN16" s="102" t="str">
        <f t="shared" si="8"/>
        <v/>
      </c>
      <c r="BO16" s="102" t="str">
        <f t="shared" si="8"/>
        <v/>
      </c>
      <c r="BP16" s="102" t="str">
        <f t="shared" si="8"/>
        <v/>
      </c>
      <c r="BQ16" s="102" t="str">
        <f t="shared" si="8"/>
        <v/>
      </c>
      <c r="BR16" s="102" t="str">
        <f t="shared" si="8"/>
        <v/>
      </c>
    </row>
    <row r="17" spans="2:70" ht="15.95" customHeight="1" x14ac:dyDescent="0.3">
      <c r="B17" s="179"/>
      <c r="C17" s="86"/>
      <c r="D17" s="86"/>
      <c r="E17" s="88">
        <v>12</v>
      </c>
      <c r="F17" s="172"/>
      <c r="G17" s="54" t="str">
        <f t="shared" si="0"/>
        <v/>
      </c>
      <c r="H17" s="192" t="str">
        <f t="shared" si="1"/>
        <v/>
      </c>
      <c r="I17" s="346"/>
      <c r="J17" s="347"/>
      <c r="K17" s="342"/>
      <c r="L17" s="343"/>
      <c r="M17" s="342"/>
      <c r="N17" s="343"/>
      <c r="O17" s="342"/>
      <c r="P17" s="343"/>
      <c r="Q17" s="342"/>
      <c r="R17" s="343"/>
      <c r="S17" s="342"/>
      <c r="T17" s="343"/>
      <c r="U17" s="342"/>
      <c r="V17" s="343"/>
      <c r="W17" s="342"/>
      <c r="X17" s="343"/>
      <c r="Y17" s="342"/>
      <c r="Z17" s="343"/>
      <c r="AA17" s="342"/>
      <c r="AB17" s="343"/>
      <c r="AC17" s="342"/>
      <c r="AD17" s="343"/>
      <c r="AE17" s="342"/>
      <c r="AF17" s="343"/>
      <c r="AG17" s="344">
        <v>0</v>
      </c>
      <c r="AH17" s="345"/>
      <c r="AI17" s="98"/>
      <c r="AJ17" s="98"/>
      <c r="AK17" s="137"/>
      <c r="AL17" s="188" t="str">
        <f t="shared" si="2"/>
        <v/>
      </c>
      <c r="AM17" s="69" t="str">
        <f t="shared" si="3"/>
        <v/>
      </c>
      <c r="AN17" s="101">
        <v>0</v>
      </c>
      <c r="AO17" s="179"/>
      <c r="AP17" s="179"/>
      <c r="AQ17" s="179"/>
      <c r="AR17" s="179"/>
      <c r="AS17" s="179"/>
      <c r="AT17" s="179" t="str">
        <f t="shared" si="4"/>
        <v/>
      </c>
      <c r="AU17" s="179" t="str">
        <f t="shared" si="5"/>
        <v/>
      </c>
      <c r="AV17" s="179" t="str">
        <f>IF(OR(AM17=0,AM17=""),"",IF(OR(AM17=AM18,AM17=AM19,AM17=AM20,AM17=AM21,AM17=AM6,AM17=AM7,AM17=AM8,AM17=AM9,AM17=AM10,AM17=AM11,AM17=AM12,AM17=AM13,AM17=AM14,AM17=AM15,AM17=AM16),"=",""))</f>
        <v/>
      </c>
      <c r="AW17" s="179" t="e">
        <f>IF(OR(AK17=0,AG17=0,#REF!="B"),"",AK17)</f>
        <v>#REF!</v>
      </c>
      <c r="AX17" s="179" t="e">
        <f>IF(OR(AK17=0,AG17=0,#REF!="A"),"",AK17)</f>
        <v>#REF!</v>
      </c>
      <c r="AZ17" s="102" t="e">
        <f t="shared" si="6"/>
        <v>#REF!</v>
      </c>
      <c r="BA17" s="102" t="e">
        <f t="shared" si="6"/>
        <v>#REF!</v>
      </c>
      <c r="BB17" s="93"/>
      <c r="BC17" s="102" t="str">
        <f t="shared" si="7"/>
        <v/>
      </c>
      <c r="BD17" s="102" t="str">
        <f t="shared" si="7"/>
        <v/>
      </c>
      <c r="BE17" s="102" t="str">
        <f t="shared" si="7"/>
        <v/>
      </c>
      <c r="BF17" s="102" t="str">
        <f t="shared" si="7"/>
        <v/>
      </c>
      <c r="BG17" s="102" t="str">
        <f t="shared" si="7"/>
        <v/>
      </c>
      <c r="BH17" s="102" t="str">
        <f t="shared" si="7"/>
        <v/>
      </c>
      <c r="BI17" s="102" t="str">
        <f t="shared" si="7"/>
        <v/>
      </c>
      <c r="BJ17" s="102" t="str">
        <f t="shared" si="7"/>
        <v/>
      </c>
      <c r="BK17" s="102" t="str">
        <f t="shared" si="8"/>
        <v/>
      </c>
      <c r="BL17" s="102" t="str">
        <f t="shared" si="8"/>
        <v/>
      </c>
      <c r="BM17" s="102" t="str">
        <f t="shared" si="8"/>
        <v/>
      </c>
      <c r="BN17" s="102" t="str">
        <f t="shared" si="8"/>
        <v/>
      </c>
      <c r="BO17" s="102" t="str">
        <f t="shared" si="8"/>
        <v/>
      </c>
      <c r="BP17" s="102" t="str">
        <f t="shared" si="8"/>
        <v/>
      </c>
      <c r="BQ17" s="102" t="str">
        <f t="shared" si="8"/>
        <v/>
      </c>
      <c r="BR17" s="102" t="str">
        <f t="shared" si="8"/>
        <v/>
      </c>
    </row>
    <row r="18" spans="2:70" ht="15.95" customHeight="1" x14ac:dyDescent="0.3">
      <c r="B18" s="179"/>
      <c r="C18" s="86"/>
      <c r="D18" s="86"/>
      <c r="E18" s="88">
        <v>13</v>
      </c>
      <c r="F18" s="172"/>
      <c r="G18" s="54" t="str">
        <f t="shared" si="0"/>
        <v/>
      </c>
      <c r="H18" s="192" t="str">
        <f t="shared" si="1"/>
        <v/>
      </c>
      <c r="I18" s="346"/>
      <c r="J18" s="347"/>
      <c r="K18" s="342"/>
      <c r="L18" s="343"/>
      <c r="M18" s="342"/>
      <c r="N18" s="343"/>
      <c r="O18" s="342"/>
      <c r="P18" s="343"/>
      <c r="Q18" s="342"/>
      <c r="R18" s="343"/>
      <c r="S18" s="342"/>
      <c r="T18" s="343"/>
      <c r="U18" s="342"/>
      <c r="V18" s="343"/>
      <c r="W18" s="342"/>
      <c r="X18" s="343"/>
      <c r="Y18" s="342"/>
      <c r="Z18" s="343"/>
      <c r="AA18" s="342"/>
      <c r="AB18" s="343"/>
      <c r="AC18" s="342"/>
      <c r="AD18" s="343"/>
      <c r="AE18" s="342"/>
      <c r="AF18" s="343"/>
      <c r="AG18" s="344">
        <v>0</v>
      </c>
      <c r="AH18" s="345"/>
      <c r="AI18" s="98"/>
      <c r="AJ18" s="98"/>
      <c r="AK18" s="137"/>
      <c r="AL18" s="188" t="str">
        <f t="shared" si="2"/>
        <v/>
      </c>
      <c r="AM18" s="69" t="str">
        <f t="shared" si="3"/>
        <v/>
      </c>
      <c r="AN18" s="101">
        <v>0</v>
      </c>
      <c r="AO18" s="179"/>
      <c r="AP18" s="179" t="str">
        <f t="shared" ref="AP18:AP21" si="9">IF(AQ18="","",REPT(AR18,AQ18-1))</f>
        <v/>
      </c>
      <c r="AQ18" s="179" t="str">
        <f t="shared" ref="AQ18:AQ21" si="10">IF(AR18="","",HLOOKUP(AL18,$BC$5:$BJ$22,18,FALSE))</f>
        <v/>
      </c>
      <c r="AR18" s="179" t="str">
        <f>IF(OR(AL18=0,AL18=""),"",IF(OR(AL18=AL19,AL18=AL20,AL18=AL21,AL18=AL6,AL18=AL7,AL18=AL8,AL18=AL9,AL18=AL10,AL18=AL11,AL18=AL12,AL18=AL13,AL18=AL14,AL18=AL15,AL18=AL16,AL18=AL17),"=",""))</f>
        <v/>
      </c>
      <c r="AS18" s="179"/>
      <c r="AT18" s="179" t="str">
        <f t="shared" si="4"/>
        <v/>
      </c>
      <c r="AU18" s="179" t="str">
        <f t="shared" si="5"/>
        <v/>
      </c>
      <c r="AV18" s="179" t="str">
        <f>IF(OR(AM18=0,AM18=""),"",IF(OR(AM18=AM19,AM18=AM20,AM18=AM21,AM18=AM6,AM18=AM7,AM18=AM8,AM18=AM9,AM18=AM10,AM18=AM11,AM18=AM12,AM18=AM13,AM18=AM14,AM18=AM15,AM18=AM16,AM18=AM17),"=",""))</f>
        <v/>
      </c>
      <c r="AW18" s="179" t="e">
        <f>IF(OR(AK18=0,AG18=0,#REF!="B"),"",AK18)</f>
        <v>#REF!</v>
      </c>
      <c r="AX18" s="179" t="e">
        <f>IF(OR(AK18=0,AG18=0,#REF!="A"),"",AK18)</f>
        <v>#REF!</v>
      </c>
      <c r="AZ18" s="102" t="e">
        <f t="shared" si="6"/>
        <v>#REF!</v>
      </c>
      <c r="BA18" s="102" t="e">
        <f t="shared" si="6"/>
        <v>#REF!</v>
      </c>
      <c r="BB18" s="93"/>
      <c r="BC18" s="102" t="str">
        <f t="shared" si="7"/>
        <v/>
      </c>
      <c r="BD18" s="102" t="str">
        <f t="shared" si="7"/>
        <v/>
      </c>
      <c r="BE18" s="102" t="str">
        <f t="shared" si="7"/>
        <v/>
      </c>
      <c r="BF18" s="102" t="str">
        <f t="shared" si="7"/>
        <v/>
      </c>
      <c r="BG18" s="102" t="str">
        <f t="shared" si="7"/>
        <v/>
      </c>
      <c r="BH18" s="102" t="str">
        <f t="shared" si="7"/>
        <v/>
      </c>
      <c r="BI18" s="102" t="str">
        <f t="shared" si="7"/>
        <v/>
      </c>
      <c r="BJ18" s="102" t="str">
        <f t="shared" si="7"/>
        <v/>
      </c>
      <c r="BK18" s="102" t="str">
        <f t="shared" si="8"/>
        <v/>
      </c>
      <c r="BL18" s="102" t="str">
        <f t="shared" si="8"/>
        <v/>
      </c>
      <c r="BM18" s="102" t="str">
        <f t="shared" si="8"/>
        <v/>
      </c>
      <c r="BN18" s="102" t="str">
        <f t="shared" si="8"/>
        <v/>
      </c>
      <c r="BO18" s="102" t="str">
        <f t="shared" si="8"/>
        <v/>
      </c>
      <c r="BP18" s="102" t="str">
        <f t="shared" si="8"/>
        <v/>
      </c>
      <c r="BQ18" s="102" t="str">
        <f t="shared" si="8"/>
        <v/>
      </c>
      <c r="BR18" s="102" t="str">
        <f t="shared" si="8"/>
        <v/>
      </c>
    </row>
    <row r="19" spans="2:70" ht="15.95" customHeight="1" x14ac:dyDescent="0.3">
      <c r="B19" s="179"/>
      <c r="C19" s="86"/>
      <c r="D19" s="86"/>
      <c r="E19" s="88">
        <v>14</v>
      </c>
      <c r="F19" s="172"/>
      <c r="G19" s="54" t="str">
        <f t="shared" si="0"/>
        <v/>
      </c>
      <c r="H19" s="192" t="str">
        <f t="shared" si="1"/>
        <v/>
      </c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>
        <v>0</v>
      </c>
      <c r="AH19" s="345"/>
      <c r="AI19" s="98"/>
      <c r="AJ19" s="98"/>
      <c r="AK19" s="137"/>
      <c r="AL19" s="188" t="str">
        <f t="shared" si="2"/>
        <v/>
      </c>
      <c r="AM19" s="69" t="str">
        <f t="shared" si="3"/>
        <v/>
      </c>
      <c r="AN19" s="101">
        <v>0</v>
      </c>
      <c r="AO19" s="179"/>
      <c r="AP19" s="179" t="str">
        <f t="shared" si="9"/>
        <v/>
      </c>
      <c r="AQ19" s="179" t="str">
        <f t="shared" si="10"/>
        <v/>
      </c>
      <c r="AR19" s="179" t="str">
        <f>IF(OR(AL19=0,AL19=""),"",IF(OR(AL19=AL20,AL19=AL21,AL19=AL6,AL19=AL7,AL19=AL8,AL19=AL9,AL19=AL10,AL19=AL11,AL19=AL12,AL19=AL13,AL19=AL14,AL19=AL15,AL19=AL16,AL19=AL17,AL19=AL18),"=",""))</f>
        <v/>
      </c>
      <c r="AS19" s="179"/>
      <c r="AT19" s="179" t="str">
        <f t="shared" si="4"/>
        <v/>
      </c>
      <c r="AU19" s="179" t="str">
        <f t="shared" si="5"/>
        <v/>
      </c>
      <c r="AV19" s="179" t="str">
        <f>IF(OR(AM19=0,AM19=""),"",IF(OR(AM19=AM20,AM19=AM21,AM19=AM6,AM19=AM7,AM19=AM8,AM19=AM9,AM19=AM10,AM19=AM11,AM19=AM12,AM19=AM13,AM19=AM14,AM19=AM15,AM19=AM16,AM19=AM17,AM19=AM18),"=",""))</f>
        <v/>
      </c>
      <c r="AW19" s="179" t="e">
        <f>IF(OR(AK19=0,AG19=0,#REF!="B"),"",AK19)</f>
        <v>#REF!</v>
      </c>
      <c r="AX19" s="179" t="e">
        <f>IF(OR(AK19=0,AG19=0,#REF!="A"),"",AK19)</f>
        <v>#REF!</v>
      </c>
      <c r="AZ19" s="102" t="e">
        <f t="shared" si="6"/>
        <v>#REF!</v>
      </c>
      <c r="BA19" s="102" t="e">
        <f t="shared" si="6"/>
        <v>#REF!</v>
      </c>
      <c r="BB19" s="93"/>
      <c r="BC19" s="102" t="str">
        <f t="shared" si="7"/>
        <v/>
      </c>
      <c r="BD19" s="102" t="str">
        <f t="shared" si="7"/>
        <v/>
      </c>
      <c r="BE19" s="102" t="str">
        <f t="shared" si="7"/>
        <v/>
      </c>
      <c r="BF19" s="102" t="str">
        <f t="shared" si="7"/>
        <v/>
      </c>
      <c r="BG19" s="102" t="str">
        <f t="shared" si="7"/>
        <v/>
      </c>
      <c r="BH19" s="102" t="str">
        <f t="shared" si="7"/>
        <v/>
      </c>
      <c r="BI19" s="102" t="str">
        <f t="shared" si="7"/>
        <v/>
      </c>
      <c r="BJ19" s="102" t="str">
        <f t="shared" si="7"/>
        <v/>
      </c>
      <c r="BK19" s="102" t="str">
        <f t="shared" si="8"/>
        <v/>
      </c>
      <c r="BL19" s="102" t="str">
        <f t="shared" si="8"/>
        <v/>
      </c>
      <c r="BM19" s="102" t="str">
        <f t="shared" si="8"/>
        <v/>
      </c>
      <c r="BN19" s="102" t="str">
        <f t="shared" si="8"/>
        <v/>
      </c>
      <c r="BO19" s="102" t="str">
        <f t="shared" si="8"/>
        <v/>
      </c>
      <c r="BP19" s="102" t="str">
        <f t="shared" si="8"/>
        <v/>
      </c>
      <c r="BQ19" s="102" t="str">
        <f t="shared" si="8"/>
        <v/>
      </c>
      <c r="BR19" s="102" t="str">
        <f t="shared" si="8"/>
        <v/>
      </c>
    </row>
    <row r="20" spans="2:70" ht="15.95" customHeight="1" x14ac:dyDescent="0.3">
      <c r="B20" s="179"/>
      <c r="C20" s="86"/>
      <c r="D20" s="86"/>
      <c r="E20" s="88">
        <v>15</v>
      </c>
      <c r="F20" s="172"/>
      <c r="G20" s="54" t="str">
        <f t="shared" si="0"/>
        <v/>
      </c>
      <c r="H20" s="192" t="str">
        <f t="shared" si="1"/>
        <v/>
      </c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>
        <v>0</v>
      </c>
      <c r="AH20" s="345"/>
      <c r="AI20" s="98"/>
      <c r="AJ20" s="98"/>
      <c r="AK20" s="137"/>
      <c r="AL20" s="188" t="str">
        <f t="shared" si="2"/>
        <v/>
      </c>
      <c r="AM20" s="69" t="str">
        <f t="shared" si="3"/>
        <v/>
      </c>
      <c r="AN20" s="101">
        <v>0</v>
      </c>
      <c r="AO20" s="179"/>
      <c r="AP20" s="179" t="str">
        <f t="shared" si="9"/>
        <v/>
      </c>
      <c r="AQ20" s="179" t="str">
        <f t="shared" si="10"/>
        <v/>
      </c>
      <c r="AR20" s="179" t="str">
        <f>IF(OR(AL20=0,AL20=""),"",IF(OR(AL20=AL21,AL20=AL6,AL20=AL7,AL20=AL8,AL20=AL9,AL20=AL10,AL20=AL11,AL20=AL12,AL20=AL13,AL20=AL14,AL20=AL15,AL20=AL16,AL20=AL17,AL20=AL18,AL20=AL19),"=",""))</f>
        <v/>
      </c>
      <c r="AS20" s="179"/>
      <c r="AT20" s="179" t="str">
        <f t="shared" si="4"/>
        <v/>
      </c>
      <c r="AU20" s="179" t="str">
        <f t="shared" si="5"/>
        <v/>
      </c>
      <c r="AV20" s="179" t="str">
        <f>IF(OR(AM20=0,AM20=""),"",IF(OR(AM20=AM21,AM20=AM6,AM20=AM7,AM20=AM8,AM20=AM9,AM20=AM10,AM20=AM11,AM20=AM12,AM20=AM13,AM20=AM14,AM20=AM15,AM20=AM16,AM20=AM17,AM20=AM18,AM20=AM19),"=",""))</f>
        <v/>
      </c>
      <c r="AW20" s="179" t="e">
        <f>IF(OR(AK20=0,AG20=0,#REF!="B"),"",AK20)</f>
        <v>#REF!</v>
      </c>
      <c r="AX20" s="179" t="e">
        <f>IF(OR(AK20=0,AG20=0,#REF!="A"),"",AK20)</f>
        <v>#REF!</v>
      </c>
      <c r="AZ20" s="102" t="e">
        <f t="shared" si="6"/>
        <v>#REF!</v>
      </c>
      <c r="BA20" s="102" t="e">
        <f t="shared" si="6"/>
        <v>#REF!</v>
      </c>
      <c r="BB20" s="93"/>
      <c r="BC20" s="102" t="str">
        <f t="shared" si="7"/>
        <v/>
      </c>
      <c r="BD20" s="102" t="str">
        <f t="shared" si="7"/>
        <v/>
      </c>
      <c r="BE20" s="102" t="str">
        <f t="shared" si="7"/>
        <v/>
      </c>
      <c r="BF20" s="102" t="str">
        <f t="shared" si="7"/>
        <v/>
      </c>
      <c r="BG20" s="102" t="str">
        <f t="shared" si="7"/>
        <v/>
      </c>
      <c r="BH20" s="102" t="str">
        <f t="shared" si="7"/>
        <v/>
      </c>
      <c r="BI20" s="102" t="str">
        <f t="shared" si="7"/>
        <v/>
      </c>
      <c r="BJ20" s="102" t="str">
        <f t="shared" si="7"/>
        <v/>
      </c>
      <c r="BK20" s="102" t="str">
        <f t="shared" si="8"/>
        <v/>
      </c>
      <c r="BL20" s="102" t="str">
        <f t="shared" si="8"/>
        <v/>
      </c>
      <c r="BM20" s="102" t="str">
        <f t="shared" si="8"/>
        <v/>
      </c>
      <c r="BN20" s="102" t="str">
        <f t="shared" si="8"/>
        <v/>
      </c>
      <c r="BO20" s="102" t="str">
        <f t="shared" si="8"/>
        <v/>
      </c>
      <c r="BP20" s="102" t="str">
        <f t="shared" si="8"/>
        <v/>
      </c>
      <c r="BQ20" s="102" t="str">
        <f t="shared" si="8"/>
        <v/>
      </c>
      <c r="BR20" s="102" t="str">
        <f t="shared" si="8"/>
        <v/>
      </c>
    </row>
    <row r="21" spans="2:70" ht="15.95" customHeight="1" x14ac:dyDescent="0.3">
      <c r="B21" s="179"/>
      <c r="C21" s="86"/>
      <c r="D21" s="86"/>
      <c r="E21" s="88">
        <v>16</v>
      </c>
      <c r="F21" s="172"/>
      <c r="G21" s="54" t="str">
        <f t="shared" si="0"/>
        <v/>
      </c>
      <c r="H21" s="192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188" t="str">
        <f t="shared" si="2"/>
        <v/>
      </c>
      <c r="AM21" s="69" t="str">
        <f t="shared" si="3"/>
        <v/>
      </c>
      <c r="AN21" s="101">
        <v>0</v>
      </c>
      <c r="AO21" s="179"/>
      <c r="AP21" s="179" t="str">
        <f t="shared" si="9"/>
        <v/>
      </c>
      <c r="AQ21" s="179" t="str">
        <f t="shared" si="10"/>
        <v/>
      </c>
      <c r="AR21" s="179" t="str">
        <f>IF(OR(AL21=0,AL21=""),"",IF(OR(AL21=AL6,AL21=AL7,AL21=AL8,AL21=AL9,AL21=AL10,AL21=AL11,AL21=AL12,AL21=AL13,AL21=AL14,AL21=AL15,AL21=AL16,AL21=AL17,AL21=AL18,AL21=AL19,AL21=AL20),"=",""))</f>
        <v/>
      </c>
      <c r="AS21" s="179"/>
      <c r="AT21" s="179" t="str">
        <f t="shared" si="4"/>
        <v/>
      </c>
      <c r="AU21" s="179" t="str">
        <f t="shared" si="5"/>
        <v/>
      </c>
      <c r="AV21" s="179" t="str">
        <f>IF(OR(AM21=0,AM21=""),"",IF(OR(AM21=AM6,AM21=AM7,AM21=AM8,AM21=AM9,AM21=AM10,AM21=AM11,AM21=AM12,AM21=AM13,AM21=AM14,AM21=AM15,AM21=AM16,AM21=AM17,AM21=AM18,AM21=AM19,AM21=AM20),"=",""))</f>
        <v/>
      </c>
      <c r="AW21" s="179" t="e">
        <f>IF(OR(AK21=0,AG21=0,#REF!="B"),"",AK21)</f>
        <v>#REF!</v>
      </c>
      <c r="AX21" s="179" t="e">
        <f>IF(OR(AK21=0,AG21=0,#REF!="A"),"",AK21)</f>
        <v>#REF!</v>
      </c>
      <c r="AZ21" s="102" t="e">
        <f t="shared" si="6"/>
        <v>#REF!</v>
      </c>
      <c r="BA21" s="102" t="e">
        <f t="shared" si="6"/>
        <v>#REF!</v>
      </c>
      <c r="BB21" s="93"/>
      <c r="BC21" s="102" t="str">
        <f t="shared" si="7"/>
        <v/>
      </c>
      <c r="BD21" s="102" t="str">
        <f t="shared" si="7"/>
        <v/>
      </c>
      <c r="BE21" s="102" t="str">
        <f t="shared" si="7"/>
        <v/>
      </c>
      <c r="BF21" s="102" t="str">
        <f t="shared" si="7"/>
        <v/>
      </c>
      <c r="BG21" s="102" t="str">
        <f t="shared" si="7"/>
        <v/>
      </c>
      <c r="BH21" s="102" t="str">
        <f t="shared" si="7"/>
        <v/>
      </c>
      <c r="BI21" s="102" t="str">
        <f t="shared" si="7"/>
        <v/>
      </c>
      <c r="BJ21" s="102" t="str">
        <f t="shared" si="7"/>
        <v/>
      </c>
      <c r="BK21" s="102" t="str">
        <f t="shared" si="8"/>
        <v/>
      </c>
      <c r="BL21" s="102" t="str">
        <f t="shared" si="8"/>
        <v/>
      </c>
      <c r="BM21" s="102" t="str">
        <f t="shared" si="8"/>
        <v/>
      </c>
      <c r="BN21" s="102" t="str">
        <f t="shared" si="8"/>
        <v/>
      </c>
      <c r="BO21" s="102" t="str">
        <f t="shared" si="8"/>
        <v/>
      </c>
      <c r="BP21" s="102" t="str">
        <f t="shared" si="8"/>
        <v/>
      </c>
      <c r="BQ21" s="102" t="str">
        <f t="shared" si="8"/>
        <v/>
      </c>
      <c r="BR21" s="102" t="str">
        <f t="shared" si="8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11">COUNTIF(BC6:BC21,BC5)</f>
        <v>0</v>
      </c>
      <c r="BD22" s="93">
        <f t="shared" si="11"/>
        <v>0</v>
      </c>
      <c r="BE22" s="93">
        <f t="shared" si="11"/>
        <v>0</v>
      </c>
      <c r="BF22" s="93">
        <f t="shared" si="11"/>
        <v>0</v>
      </c>
      <c r="BG22" s="93">
        <f t="shared" si="11"/>
        <v>0</v>
      </c>
      <c r="BH22" s="93">
        <f t="shared" si="11"/>
        <v>0</v>
      </c>
      <c r="BI22" s="93">
        <f t="shared" si="11"/>
        <v>0</v>
      </c>
      <c r="BJ22" s="93">
        <f t="shared" si="11"/>
        <v>0</v>
      </c>
      <c r="BK22" s="93">
        <f t="shared" si="11"/>
        <v>0</v>
      </c>
      <c r="BL22" s="93">
        <f t="shared" si="11"/>
        <v>0</v>
      </c>
      <c r="BM22" s="93">
        <f t="shared" si="11"/>
        <v>0</v>
      </c>
      <c r="BN22" s="93">
        <f t="shared" si="11"/>
        <v>0</v>
      </c>
      <c r="BO22" s="93">
        <f t="shared" si="11"/>
        <v>0</v>
      </c>
      <c r="BP22" s="93">
        <f t="shared" si="11"/>
        <v>0</v>
      </c>
      <c r="BQ22" s="93">
        <f t="shared" si="11"/>
        <v>0</v>
      </c>
      <c r="BR22" s="93">
        <f t="shared" si="11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>
        <v>1</v>
      </c>
      <c r="F25" s="112">
        <v>217</v>
      </c>
      <c r="G25" s="113" t="str">
        <f>IFERROR(VLOOKUP(F25,$F$68:$H$99,2,FALSE),"")</f>
        <v>Emma NUTTALL</v>
      </c>
      <c r="H25" s="113" t="str">
        <f>IFERROR(VLOOKUP(F25,$F$68:$H$99,3,FALSE),"")</f>
        <v>Edinburgh Athletic</v>
      </c>
      <c r="I25" s="348">
        <f>IFERROR(VLOOKUP(F25,$F$68:$J$99,4,FALSE),"")</f>
        <v>1.83</v>
      </c>
      <c r="J25" s="349"/>
      <c r="K25" s="350">
        <v>9</v>
      </c>
      <c r="L25" s="351" t="str">
        <f t="shared" ref="L25:L26" si="12">IF(ISERROR(VLOOKUP(K25,$C$6:$AP$21,31,FALSE))=TRUE,"",CONCATENATE(VLOOKUP(K25,$C$6:$AP$21,38,FALSE),VLOOKUP(K25,$C$6:$AP$21,42,FALSE)))</f>
        <v/>
      </c>
      <c r="M25" s="352" t="str">
        <f t="shared" ref="M25:M32" si="13">IFERROR(VLOOKUP(D25,$K$68:$N$99,4,FALSE),"")</f>
        <v/>
      </c>
      <c r="N25" s="353" t="str">
        <f t="shared" ref="N25:N32" si="14">IF(ISERROR(VLOOKUP(K25,$K$68:$N$99,4,FALSE))=TRUE,"",IF(VLOOKUP(K25,$K$68:$N$99,4,FALSE)=0,"",VLOOKUP(K25,$K$68:$N$99,4,FALSE)))</f>
        <v/>
      </c>
      <c r="O25" s="354" t="str">
        <f>IFERROR(VLOOKUP(M25,$F$68:$H$99,2,FALSE),"")</f>
        <v/>
      </c>
      <c r="P25" s="355" t="str">
        <f t="shared" ref="P25:T32" si="15">IF(ISERROR(VLOOKUP(O25,$F$68:$H$99,2,FALSE))=TRUE,"",VLOOKUP(O25,$F$68:$H$99,2,FALSE))</f>
        <v/>
      </c>
      <c r="Q25" s="355" t="str">
        <f t="shared" si="15"/>
        <v/>
      </c>
      <c r="R25" s="355" t="str">
        <f t="shared" si="15"/>
        <v/>
      </c>
      <c r="S25" s="355" t="str">
        <f t="shared" si="15"/>
        <v/>
      </c>
      <c r="T25" s="356" t="str">
        <f t="shared" si="15"/>
        <v/>
      </c>
      <c r="U25" s="354" t="str">
        <f>IFERROR(VLOOKUP(M25,$F$68:$H$99,3,FALSE),"")</f>
        <v/>
      </c>
      <c r="V25" s="355" t="str">
        <f t="shared" ref="V25:Z32" si="16">IF(ISERROR(VLOOKUP(T25,$F$68:$H$99,3,FALSE))=TRUE,"",VLOOKUP(T25,$F$68:$H$99,3,FALSE))</f>
        <v/>
      </c>
      <c r="W25" s="355" t="str">
        <f t="shared" si="16"/>
        <v/>
      </c>
      <c r="X25" s="355" t="str">
        <f t="shared" si="16"/>
        <v/>
      </c>
      <c r="Y25" s="355" t="str">
        <f t="shared" si="16"/>
        <v/>
      </c>
      <c r="Z25" s="356" t="str">
        <f t="shared" si="16"/>
        <v/>
      </c>
      <c r="AA25" s="348" t="str">
        <f>IFERROR(VLOOKUP(M25,$F$68:$J$99,4,FALSE),"")</f>
        <v/>
      </c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2</v>
      </c>
      <c r="F26" s="112">
        <v>216</v>
      </c>
      <c r="G26" s="113" t="str">
        <f t="shared" ref="G26:G32" si="17">IFERROR(VLOOKUP(F26,$F$68:$H$99,2,FALSE),"")</f>
        <v>Emily BORTHWICK</v>
      </c>
      <c r="H26" s="113" t="str">
        <f t="shared" ref="H26:H32" si="18">IFERROR(VLOOKUP(F26,$F$68:$H$99,3,FALSE),"")</f>
        <v>Wigan Harriers AC</v>
      </c>
      <c r="I26" s="348">
        <f t="shared" ref="I26:I32" si="19">IFERROR(VLOOKUP(F26,$F$68:$J$99,4,FALSE),"")</f>
        <v>1.75</v>
      </c>
      <c r="J26" s="349"/>
      <c r="K26" s="350">
        <v>10</v>
      </c>
      <c r="L26" s="351" t="str">
        <f t="shared" si="12"/>
        <v/>
      </c>
      <c r="M26" s="352" t="str">
        <f t="shared" si="13"/>
        <v/>
      </c>
      <c r="N26" s="353" t="str">
        <f t="shared" si="14"/>
        <v/>
      </c>
      <c r="O26" s="354" t="str">
        <f t="shared" ref="O26:O32" si="20">IFERROR(VLOOKUP(M26,$F$68:$H$99,2,FALSE),"")</f>
        <v/>
      </c>
      <c r="P26" s="355" t="str">
        <f t="shared" si="15"/>
        <v/>
      </c>
      <c r="Q26" s="355" t="str">
        <f t="shared" si="15"/>
        <v/>
      </c>
      <c r="R26" s="355" t="str">
        <f t="shared" si="15"/>
        <v/>
      </c>
      <c r="S26" s="355" t="str">
        <f t="shared" si="15"/>
        <v/>
      </c>
      <c r="T26" s="356" t="str">
        <f t="shared" si="15"/>
        <v/>
      </c>
      <c r="U26" s="354" t="str">
        <f t="shared" ref="U26:U32" si="21">IFERROR(VLOOKUP(M26,$F$68:$H$99,3,FALSE),"")</f>
        <v/>
      </c>
      <c r="V26" s="355" t="str">
        <f t="shared" si="16"/>
        <v/>
      </c>
      <c r="W26" s="355" t="str">
        <f t="shared" si="16"/>
        <v/>
      </c>
      <c r="X26" s="355" t="str">
        <f t="shared" si="16"/>
        <v/>
      </c>
      <c r="Y26" s="355" t="str">
        <f t="shared" si="16"/>
        <v/>
      </c>
      <c r="Z26" s="356" t="str">
        <f t="shared" si="16"/>
        <v/>
      </c>
      <c r="AA26" s="348" t="str">
        <f t="shared" ref="AA26:AA32" si="22">IFERROR(VLOOKUP(M26,$F$68:$J$99,4,FALSE),"")</f>
        <v/>
      </c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3</v>
      </c>
      <c r="F27" s="112">
        <v>214</v>
      </c>
      <c r="G27" s="113" t="str">
        <f t="shared" si="17"/>
        <v>Moe SASEGBON</v>
      </c>
      <c r="H27" s="113" t="str">
        <f t="shared" si="18"/>
        <v>Stevenage &amp; North Herts</v>
      </c>
      <c r="I27" s="348">
        <f t="shared" si="19"/>
        <v>1.75</v>
      </c>
      <c r="J27" s="349"/>
      <c r="K27" s="350">
        <v>11</v>
      </c>
      <c r="L27" s="351"/>
      <c r="M27" s="352" t="str">
        <f t="shared" si="13"/>
        <v/>
      </c>
      <c r="N27" s="353" t="str">
        <f t="shared" si="14"/>
        <v/>
      </c>
      <c r="O27" s="354" t="str">
        <f t="shared" si="20"/>
        <v/>
      </c>
      <c r="P27" s="355" t="str">
        <f t="shared" si="15"/>
        <v/>
      </c>
      <c r="Q27" s="355" t="str">
        <f t="shared" si="15"/>
        <v/>
      </c>
      <c r="R27" s="355" t="str">
        <f t="shared" si="15"/>
        <v/>
      </c>
      <c r="S27" s="355" t="str">
        <f t="shared" si="15"/>
        <v/>
      </c>
      <c r="T27" s="356" t="str">
        <f t="shared" si="15"/>
        <v/>
      </c>
      <c r="U27" s="354" t="str">
        <f t="shared" si="21"/>
        <v/>
      </c>
      <c r="V27" s="355" t="str">
        <f t="shared" si="16"/>
        <v/>
      </c>
      <c r="W27" s="355" t="str">
        <f t="shared" si="16"/>
        <v/>
      </c>
      <c r="X27" s="355" t="str">
        <f t="shared" si="16"/>
        <v/>
      </c>
      <c r="Y27" s="355" t="str">
        <f t="shared" si="16"/>
        <v/>
      </c>
      <c r="Z27" s="356" t="str">
        <f t="shared" si="16"/>
        <v/>
      </c>
      <c r="AA27" s="348" t="str">
        <f t="shared" si="22"/>
        <v/>
      </c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4</v>
      </c>
      <c r="F28" s="112"/>
      <c r="G28" s="113" t="str">
        <f t="shared" si="17"/>
        <v/>
      </c>
      <c r="H28" s="113" t="str">
        <f t="shared" si="18"/>
        <v/>
      </c>
      <c r="I28" s="348">
        <f t="shared" si="19"/>
        <v>0</v>
      </c>
      <c r="J28" s="349"/>
      <c r="K28" s="350">
        <v>12</v>
      </c>
      <c r="L28" s="351"/>
      <c r="M28" s="352" t="str">
        <f t="shared" si="13"/>
        <v/>
      </c>
      <c r="N28" s="353" t="str">
        <f t="shared" si="14"/>
        <v/>
      </c>
      <c r="O28" s="354" t="str">
        <f t="shared" si="20"/>
        <v/>
      </c>
      <c r="P28" s="355" t="str">
        <f t="shared" si="15"/>
        <v/>
      </c>
      <c r="Q28" s="355" t="str">
        <f t="shared" si="15"/>
        <v/>
      </c>
      <c r="R28" s="355" t="str">
        <f t="shared" si="15"/>
        <v/>
      </c>
      <c r="S28" s="355" t="str">
        <f t="shared" si="15"/>
        <v/>
      </c>
      <c r="T28" s="356" t="str">
        <f t="shared" si="15"/>
        <v/>
      </c>
      <c r="U28" s="354" t="str">
        <f t="shared" si="21"/>
        <v/>
      </c>
      <c r="V28" s="355" t="str">
        <f t="shared" si="16"/>
        <v/>
      </c>
      <c r="W28" s="355" t="str">
        <f t="shared" si="16"/>
        <v/>
      </c>
      <c r="X28" s="355" t="str">
        <f t="shared" si="16"/>
        <v/>
      </c>
      <c r="Y28" s="355" t="str">
        <f t="shared" si="16"/>
        <v/>
      </c>
      <c r="Z28" s="356" t="str">
        <f t="shared" si="16"/>
        <v/>
      </c>
      <c r="AA28" s="348" t="str">
        <f t="shared" si="22"/>
        <v/>
      </c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5</v>
      </c>
      <c r="F29" s="112" t="str">
        <f t="shared" ref="F29:F32" si="23">IFERROR(VLOOKUP(C29,$K$68:$N$99,4,FALSE),"")</f>
        <v/>
      </c>
      <c r="G29" s="113" t="str">
        <f t="shared" si="17"/>
        <v/>
      </c>
      <c r="H29" s="113" t="str">
        <f t="shared" si="18"/>
        <v/>
      </c>
      <c r="I29" s="348" t="str">
        <f t="shared" si="19"/>
        <v/>
      </c>
      <c r="J29" s="349"/>
      <c r="K29" s="350">
        <v>13</v>
      </c>
      <c r="L29" s="351"/>
      <c r="M29" s="352" t="str">
        <f t="shared" si="13"/>
        <v/>
      </c>
      <c r="N29" s="353" t="str">
        <f t="shared" si="14"/>
        <v/>
      </c>
      <c r="O29" s="354" t="str">
        <f t="shared" si="20"/>
        <v/>
      </c>
      <c r="P29" s="355" t="str">
        <f t="shared" si="15"/>
        <v/>
      </c>
      <c r="Q29" s="355" t="str">
        <f t="shared" si="15"/>
        <v/>
      </c>
      <c r="R29" s="355" t="str">
        <f t="shared" si="15"/>
        <v/>
      </c>
      <c r="S29" s="355" t="str">
        <f t="shared" si="15"/>
        <v/>
      </c>
      <c r="T29" s="356" t="str">
        <f t="shared" si="15"/>
        <v/>
      </c>
      <c r="U29" s="354" t="str">
        <f t="shared" si="21"/>
        <v/>
      </c>
      <c r="V29" s="355" t="str">
        <f t="shared" si="16"/>
        <v/>
      </c>
      <c r="W29" s="355" t="str">
        <f t="shared" si="16"/>
        <v/>
      </c>
      <c r="X29" s="355" t="str">
        <f t="shared" si="16"/>
        <v/>
      </c>
      <c r="Y29" s="355" t="str">
        <f t="shared" si="16"/>
        <v/>
      </c>
      <c r="Z29" s="356" t="str">
        <f t="shared" si="16"/>
        <v/>
      </c>
      <c r="AA29" s="348" t="str">
        <f t="shared" si="22"/>
        <v/>
      </c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6</v>
      </c>
      <c r="F30" s="112" t="str">
        <f t="shared" si="23"/>
        <v/>
      </c>
      <c r="G30" s="113" t="str">
        <f t="shared" si="17"/>
        <v/>
      </c>
      <c r="H30" s="113" t="str">
        <f t="shared" si="18"/>
        <v/>
      </c>
      <c r="I30" s="348" t="str">
        <f t="shared" si="19"/>
        <v/>
      </c>
      <c r="J30" s="349"/>
      <c r="K30" s="350">
        <v>14</v>
      </c>
      <c r="L30" s="351"/>
      <c r="M30" s="352" t="str">
        <f t="shared" si="13"/>
        <v/>
      </c>
      <c r="N30" s="353" t="str">
        <f t="shared" si="14"/>
        <v/>
      </c>
      <c r="O30" s="354" t="str">
        <f t="shared" si="20"/>
        <v/>
      </c>
      <c r="P30" s="355" t="str">
        <f t="shared" si="15"/>
        <v/>
      </c>
      <c r="Q30" s="355" t="str">
        <f t="shared" si="15"/>
        <v/>
      </c>
      <c r="R30" s="355" t="str">
        <f t="shared" si="15"/>
        <v/>
      </c>
      <c r="S30" s="355" t="str">
        <f t="shared" si="15"/>
        <v/>
      </c>
      <c r="T30" s="356" t="str">
        <f t="shared" si="15"/>
        <v/>
      </c>
      <c r="U30" s="354" t="str">
        <f t="shared" si="21"/>
        <v/>
      </c>
      <c r="V30" s="355" t="str">
        <f t="shared" si="16"/>
        <v/>
      </c>
      <c r="W30" s="355" t="str">
        <f t="shared" si="16"/>
        <v/>
      </c>
      <c r="X30" s="355" t="str">
        <f t="shared" si="16"/>
        <v/>
      </c>
      <c r="Y30" s="355" t="str">
        <f t="shared" si="16"/>
        <v/>
      </c>
      <c r="Z30" s="356" t="str">
        <f t="shared" si="16"/>
        <v/>
      </c>
      <c r="AA30" s="348" t="str">
        <f t="shared" si="22"/>
        <v/>
      </c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7</v>
      </c>
      <c r="F31" s="112" t="str">
        <f t="shared" si="23"/>
        <v/>
      </c>
      <c r="G31" s="113" t="str">
        <f t="shared" si="17"/>
        <v/>
      </c>
      <c r="H31" s="113" t="str">
        <f t="shared" si="18"/>
        <v/>
      </c>
      <c r="I31" s="348" t="str">
        <f t="shared" si="19"/>
        <v/>
      </c>
      <c r="J31" s="349"/>
      <c r="K31" s="350">
        <v>15</v>
      </c>
      <c r="L31" s="351"/>
      <c r="M31" s="352" t="str">
        <f t="shared" si="13"/>
        <v/>
      </c>
      <c r="N31" s="353" t="str">
        <f t="shared" si="14"/>
        <v/>
      </c>
      <c r="O31" s="354" t="str">
        <f t="shared" si="20"/>
        <v/>
      </c>
      <c r="P31" s="355" t="str">
        <f t="shared" si="15"/>
        <v/>
      </c>
      <c r="Q31" s="355" t="str">
        <f t="shared" si="15"/>
        <v/>
      </c>
      <c r="R31" s="355" t="str">
        <f t="shared" si="15"/>
        <v/>
      </c>
      <c r="S31" s="355" t="str">
        <f t="shared" si="15"/>
        <v/>
      </c>
      <c r="T31" s="356" t="str">
        <f t="shared" si="15"/>
        <v/>
      </c>
      <c r="U31" s="354" t="str">
        <f t="shared" si="21"/>
        <v/>
      </c>
      <c r="V31" s="355" t="str">
        <f t="shared" si="16"/>
        <v/>
      </c>
      <c r="W31" s="355" t="str">
        <f t="shared" si="16"/>
        <v/>
      </c>
      <c r="X31" s="355" t="str">
        <f t="shared" si="16"/>
        <v/>
      </c>
      <c r="Y31" s="355" t="str">
        <f t="shared" si="16"/>
        <v/>
      </c>
      <c r="Z31" s="356" t="str">
        <f t="shared" si="16"/>
        <v/>
      </c>
      <c r="AA31" s="348" t="str">
        <f t="shared" si="22"/>
        <v/>
      </c>
      <c r="AB31" s="349"/>
      <c r="AC31" s="120"/>
      <c r="AD31" s="108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8</v>
      </c>
      <c r="F32" s="112" t="str">
        <f t="shared" si="23"/>
        <v/>
      </c>
      <c r="G32" s="113" t="str">
        <f t="shared" si="17"/>
        <v/>
      </c>
      <c r="H32" s="113" t="str">
        <f t="shared" si="18"/>
        <v/>
      </c>
      <c r="I32" s="348" t="str">
        <f t="shared" si="19"/>
        <v/>
      </c>
      <c r="J32" s="349"/>
      <c r="K32" s="350">
        <v>16</v>
      </c>
      <c r="L32" s="351"/>
      <c r="M32" s="352" t="str">
        <f t="shared" si="13"/>
        <v/>
      </c>
      <c r="N32" s="353" t="str">
        <f t="shared" si="14"/>
        <v/>
      </c>
      <c r="O32" s="354" t="str">
        <f t="shared" si="20"/>
        <v/>
      </c>
      <c r="P32" s="355" t="str">
        <f t="shared" si="15"/>
        <v/>
      </c>
      <c r="Q32" s="355" t="str">
        <f t="shared" si="15"/>
        <v/>
      </c>
      <c r="R32" s="355" t="str">
        <f t="shared" si="15"/>
        <v/>
      </c>
      <c r="S32" s="355" t="str">
        <f t="shared" si="15"/>
        <v/>
      </c>
      <c r="T32" s="356" t="str">
        <f t="shared" si="15"/>
        <v/>
      </c>
      <c r="U32" s="354" t="str">
        <f t="shared" si="21"/>
        <v/>
      </c>
      <c r="V32" s="355" t="str">
        <f t="shared" si="16"/>
        <v/>
      </c>
      <c r="W32" s="355" t="str">
        <f t="shared" si="16"/>
        <v/>
      </c>
      <c r="X32" s="355" t="str">
        <f t="shared" si="16"/>
        <v/>
      </c>
      <c r="Y32" s="355" t="str">
        <f t="shared" si="16"/>
        <v/>
      </c>
      <c r="Z32" s="356" t="str">
        <f t="shared" si="16"/>
        <v/>
      </c>
      <c r="AA32" s="348" t="str">
        <f t="shared" si="22"/>
        <v/>
      </c>
      <c r="AB32" s="349"/>
      <c r="AC32" s="114"/>
      <c r="AD32" s="115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182"/>
      <c r="G33" s="182"/>
      <c r="H33" s="182"/>
      <c r="I33" s="182"/>
      <c r="J33" s="182"/>
      <c r="K33" s="18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B WOMEN (BED 1)</v>
      </c>
      <c r="H35" s="353"/>
      <c r="I35" s="310" t="s">
        <v>20</v>
      </c>
      <c r="J35" s="314"/>
      <c r="K35" s="311"/>
      <c r="L35" s="369">
        <f>L3</f>
        <v>14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1.91m – Isobel Pooley (Aldershot Farnham &amp; Dist) 01/06/14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179"/>
      <c r="AX36" s="179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179"/>
      <c r="AX37" s="179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179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24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25">IF(OR(AG38=0,AG38="",AG38="NHC",AG38=" "),"",IF(AG38&gt;AL38,"*",IF(AG38=AL38,"=","")))</f>
        <v/>
      </c>
      <c r="AN38" s="101">
        <v>0</v>
      </c>
      <c r="AO38" s="179"/>
      <c r="AP38" s="179" t="str">
        <f t="shared" ref="AP38:AP53" si="26">IF(AQ38="","",REPT(AR38,AQ38-1))</f>
        <v/>
      </c>
      <c r="AQ38" s="179" t="str">
        <f t="shared" ref="AQ38:AQ53" si="27">IF(AR38="","",HLOOKUP(AL38,$BC$5:$BJ$22,18,FALSE))</f>
        <v/>
      </c>
      <c r="AR38" s="179" t="str">
        <f>IF(OR(AL38=0,AL38=""),"",IF(OR(AL38=AL39,AL38=AL40,AL38=AL41,AL38=AL42,AL38=AL43,AL38=AL44,AL38=AL45,AL38=AL46,AL38=AL47,AL38=AL48,AL38=AL49,AL38=AL50,AL38=AL51,AL38=AL52,AL38=AL53),"=",""))</f>
        <v/>
      </c>
      <c r="AS38" s="179"/>
      <c r="AT38" s="179" t="str">
        <f t="shared" ref="AT38:AT53" si="28">IF(AU38="","",REPT(AV38,AU38-1))</f>
        <v/>
      </c>
      <c r="AU38" s="179" t="str">
        <f t="shared" ref="AU38:AU53" si="29">IF(AV38="","",HLOOKUP(AM38,$BK$5:$BR$22,18,FALSE))</f>
        <v/>
      </c>
      <c r="AV38" s="179" t="str">
        <f>IF(OR(AM38=0,AM38=""),"",IF(OR(AM38=AM39,AM38=AM40,AM38=AM41,AM38=AM42,AM38=AM43,AM38=AM44,AM38=AM45,AM38=AM46,AM38=AM47,AM38=AM48,AM38=AM49,AM38=AM50,AM38=AM51,AM38=AM52,AM38=AM53),"=",""))</f>
        <v/>
      </c>
      <c r="AW38" s="179" t="e">
        <f>IF(OR(AK38=0,AG38=0,#REF!="B"),"",AK38)</f>
        <v>#REF!</v>
      </c>
      <c r="AX38" s="179" t="e">
        <f>IF(OR(AK38=0,AG38=0,#REF!="A"),"",AK38)</f>
        <v>#REF!</v>
      </c>
      <c r="AZ38" s="102" t="e">
        <f t="shared" ref="AZ38:BA53" si="30">IF(AW38="","",AW38+($AN38/10))</f>
        <v>#REF!</v>
      </c>
      <c r="BA38" s="102" t="e">
        <f t="shared" si="30"/>
        <v>#REF!</v>
      </c>
      <c r="BB38" s="93"/>
      <c r="BC38" s="102" t="str">
        <f t="shared" ref="BC38:BJ53" si="31">IF($AL38="","",IF($AL38=BC$5,$AL38,""))</f>
        <v/>
      </c>
      <c r="BD38" s="102" t="str">
        <f t="shared" si="31"/>
        <v/>
      </c>
      <c r="BE38" s="102" t="str">
        <f t="shared" si="31"/>
        <v/>
      </c>
      <c r="BF38" s="102" t="str">
        <f t="shared" si="31"/>
        <v/>
      </c>
      <c r="BG38" s="102" t="str">
        <f t="shared" si="31"/>
        <v/>
      </c>
      <c r="BH38" s="102" t="str">
        <f t="shared" si="31"/>
        <v/>
      </c>
      <c r="BI38" s="102" t="str">
        <f t="shared" si="31"/>
        <v/>
      </c>
      <c r="BJ38" s="102" t="str">
        <f t="shared" si="31"/>
        <v/>
      </c>
      <c r="BK38" s="102" t="str">
        <f t="shared" ref="BK38:BR53" si="32">IF($AM38="","",IF($AM38=BK$5,$AM38,""))</f>
        <v/>
      </c>
      <c r="BL38" s="102" t="str">
        <f t="shared" si="32"/>
        <v/>
      </c>
      <c r="BM38" s="102" t="str">
        <f t="shared" si="32"/>
        <v/>
      </c>
      <c r="BN38" s="102" t="str">
        <f t="shared" si="32"/>
        <v/>
      </c>
      <c r="BO38" s="102" t="str">
        <f t="shared" si="32"/>
        <v/>
      </c>
      <c r="BP38" s="102" t="str">
        <f t="shared" si="32"/>
        <v/>
      </c>
      <c r="BQ38" s="102" t="str">
        <f t="shared" si="32"/>
        <v/>
      </c>
      <c r="BR38" s="102" t="str">
        <f t="shared" si="32"/>
        <v/>
      </c>
    </row>
    <row r="39" spans="1:70" ht="15.95" hidden="1" customHeight="1" x14ac:dyDescent="0.3">
      <c r="B39" s="179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24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25"/>
        <v/>
      </c>
      <c r="AN39" s="101">
        <v>0</v>
      </c>
      <c r="AO39" s="179"/>
      <c r="AP39" s="179" t="str">
        <f t="shared" si="26"/>
        <v/>
      </c>
      <c r="AQ39" s="179" t="str">
        <f t="shared" si="27"/>
        <v/>
      </c>
      <c r="AR39" s="179" t="str">
        <f>IF(OR(AL39=0,AL39=""),"",IF(OR(AL39=AL40,AL39=AL41,AL39=AL42,AL39=AL43,AL39=AL44,AL39=AL45,AL39=AL46,AL39=AL47,AL39=AL48,AL39=AL49,AL39=AL50,AL39=AL51,AL39=AL52,AL39=AL53,AL39=AL38),"=",""))</f>
        <v/>
      </c>
      <c r="AS39" s="179"/>
      <c r="AT39" s="179" t="str">
        <f t="shared" si="28"/>
        <v/>
      </c>
      <c r="AU39" s="179" t="str">
        <f t="shared" si="29"/>
        <v/>
      </c>
      <c r="AV39" s="179" t="str">
        <f>IF(OR(AM39=0,AM39=""),"",IF(OR(AM39=AM40,AM39=AM41,AM39=AM42,AM39=AM43,AM39=AM44,AM39=AM45,AM39=AM46,AM39=AM47,AM39=AM48,AM39=AM49,AM39=AM50,AM39=AM51,AM39=AM52,AM39=AM53,AM39=AM38),"=",""))</f>
        <v/>
      </c>
      <c r="AW39" s="179" t="e">
        <f>IF(OR(AK39=0,AG39=0,#REF!="B"),"",AK39)</f>
        <v>#REF!</v>
      </c>
      <c r="AX39" s="179" t="e">
        <f>IF(OR(AK39=0,AG39=0,#REF!="A"),"",AK39)</f>
        <v>#REF!</v>
      </c>
      <c r="AZ39" s="102" t="e">
        <f t="shared" si="30"/>
        <v>#REF!</v>
      </c>
      <c r="BA39" s="102" t="e">
        <f t="shared" si="30"/>
        <v>#REF!</v>
      </c>
      <c r="BB39" s="93"/>
      <c r="BC39" s="102" t="str">
        <f t="shared" si="31"/>
        <v/>
      </c>
      <c r="BD39" s="102" t="str">
        <f t="shared" si="31"/>
        <v/>
      </c>
      <c r="BE39" s="102" t="str">
        <f t="shared" si="31"/>
        <v/>
      </c>
      <c r="BF39" s="102" t="str">
        <f t="shared" si="31"/>
        <v/>
      </c>
      <c r="BG39" s="102" t="str">
        <f t="shared" si="31"/>
        <v/>
      </c>
      <c r="BH39" s="102" t="str">
        <f t="shared" si="31"/>
        <v/>
      </c>
      <c r="BI39" s="102" t="str">
        <f t="shared" si="31"/>
        <v/>
      </c>
      <c r="BJ39" s="102" t="str">
        <f t="shared" si="31"/>
        <v/>
      </c>
      <c r="BK39" s="102" t="str">
        <f t="shared" si="32"/>
        <v/>
      </c>
      <c r="BL39" s="102" t="str">
        <f t="shared" si="32"/>
        <v/>
      </c>
      <c r="BM39" s="102" t="str">
        <f t="shared" si="32"/>
        <v/>
      </c>
      <c r="BN39" s="102" t="str">
        <f t="shared" si="32"/>
        <v/>
      </c>
      <c r="BO39" s="102" t="str">
        <f t="shared" si="32"/>
        <v/>
      </c>
      <c r="BP39" s="102" t="str">
        <f t="shared" si="32"/>
        <v/>
      </c>
      <c r="BQ39" s="102" t="str">
        <f t="shared" si="32"/>
        <v/>
      </c>
      <c r="BR39" s="102" t="str">
        <f t="shared" si="32"/>
        <v/>
      </c>
    </row>
    <row r="40" spans="1:70" ht="15.95" hidden="1" customHeight="1" x14ac:dyDescent="0.3">
      <c r="B40" s="179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24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25"/>
        <v/>
      </c>
      <c r="AN40" s="101">
        <v>0</v>
      </c>
      <c r="AO40" s="179"/>
      <c r="AP40" s="179" t="str">
        <f t="shared" si="26"/>
        <v/>
      </c>
      <c r="AQ40" s="179" t="str">
        <f t="shared" si="27"/>
        <v/>
      </c>
      <c r="AR40" s="179" t="str">
        <f>IF(OR(AL40=0,AL40=""),"",IF(OR(AL40=AL41,AL40=AL42,AL40=AL43,AL40=AL44,AL40=AL45,AL40=AL46,AL40=AL47,AL40=AL48,AL40=AL49,AL40=AL50,AL40=AL51,AL40=AL52,AL40=AL53,AL40=AL38,AL40=AL39),"=",""))</f>
        <v/>
      </c>
      <c r="AS40" s="179"/>
      <c r="AT40" s="179" t="str">
        <f t="shared" si="28"/>
        <v/>
      </c>
      <c r="AU40" s="179" t="str">
        <f t="shared" si="29"/>
        <v/>
      </c>
      <c r="AV40" s="179" t="str">
        <f>IF(OR(AM40=0,AM40=""),"",IF(OR(AM40=AM41,AM40=AM42,AM40=AM43,AM40=AM44,AM40=AM45,AM40=AM46,AM40=AM47,AM40=AM48,AM40=AM49,AM40=AM50,AM40=AM51,AM40=AM52,AM40=AM53,AM40=AM38,AM40=AM39),"=",""))</f>
        <v/>
      </c>
      <c r="AW40" s="179" t="e">
        <f>IF(OR(AK40=0,AG40=0,#REF!="B"),"",AK40)</f>
        <v>#REF!</v>
      </c>
      <c r="AX40" s="179" t="e">
        <f>IF(OR(AK40=0,AG40=0,#REF!="A"),"",AK40)</f>
        <v>#REF!</v>
      </c>
      <c r="AZ40" s="102" t="e">
        <f t="shared" si="30"/>
        <v>#REF!</v>
      </c>
      <c r="BA40" s="102" t="e">
        <f t="shared" si="30"/>
        <v>#REF!</v>
      </c>
      <c r="BB40" s="93"/>
      <c r="BC40" s="102" t="str">
        <f t="shared" si="31"/>
        <v/>
      </c>
      <c r="BD40" s="102" t="str">
        <f t="shared" si="31"/>
        <v/>
      </c>
      <c r="BE40" s="102" t="str">
        <f t="shared" si="31"/>
        <v/>
      </c>
      <c r="BF40" s="102" t="str">
        <f t="shared" si="31"/>
        <v/>
      </c>
      <c r="BG40" s="102" t="str">
        <f t="shared" si="31"/>
        <v/>
      </c>
      <c r="BH40" s="102" t="str">
        <f t="shared" si="31"/>
        <v/>
      </c>
      <c r="BI40" s="102" t="str">
        <f t="shared" si="31"/>
        <v/>
      </c>
      <c r="BJ40" s="102" t="str">
        <f t="shared" si="31"/>
        <v/>
      </c>
      <c r="BK40" s="102" t="str">
        <f t="shared" si="32"/>
        <v/>
      </c>
      <c r="BL40" s="102" t="str">
        <f t="shared" si="32"/>
        <v/>
      </c>
      <c r="BM40" s="102" t="str">
        <f t="shared" si="32"/>
        <v/>
      </c>
      <c r="BN40" s="102" t="str">
        <f t="shared" si="32"/>
        <v/>
      </c>
      <c r="BO40" s="102" t="str">
        <f t="shared" si="32"/>
        <v/>
      </c>
      <c r="BP40" s="102" t="str">
        <f t="shared" si="32"/>
        <v/>
      </c>
      <c r="BQ40" s="102" t="str">
        <f t="shared" si="32"/>
        <v/>
      </c>
      <c r="BR40" s="102" t="str">
        <f t="shared" si="32"/>
        <v/>
      </c>
    </row>
    <row r="41" spans="1:70" ht="15.95" hidden="1" customHeight="1" x14ac:dyDescent="0.3">
      <c r="B41" s="179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24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25"/>
        <v/>
      </c>
      <c r="AN41" s="101">
        <v>0</v>
      </c>
      <c r="AO41" s="179"/>
      <c r="AP41" s="179" t="str">
        <f t="shared" si="26"/>
        <v/>
      </c>
      <c r="AQ41" s="179" t="str">
        <f t="shared" si="27"/>
        <v/>
      </c>
      <c r="AR41" s="179" t="str">
        <f>IF(OR(AL41=0,AL41=""),"",IF(OR(AL41=AL42,AL41=AL43,AL41=AL44,AL41=AL45,AL41=AL46,AL41=AL47,AL41=AL48,AL41=AL49,AL41=AL50,AL41=AL51,AL41=AL52,AL41=AL53,AL41=AL38,AL41=AL39,AL41=AL40),"=",""))</f>
        <v/>
      </c>
      <c r="AS41" s="179"/>
      <c r="AT41" s="179" t="str">
        <f t="shared" si="28"/>
        <v/>
      </c>
      <c r="AU41" s="179" t="str">
        <f t="shared" si="29"/>
        <v/>
      </c>
      <c r="AV41" s="179" t="str">
        <f>IF(OR(AM41=0,AM41=""),"",IF(OR(AM41=AM42,AM41=AM43,AM41=AM44,AM41=AM45,AM41=AM46,AM41=AM47,AM41=AM48,AM41=AM49,AM41=AM50,AM41=AM51,AM41=AM52,AM41=AM53,AM41=AM38,AM41=AM39,AM41=AM40),"=",""))</f>
        <v/>
      </c>
      <c r="AW41" s="179" t="e">
        <f>IF(OR(AK41=0,AG41=0,#REF!="B"),"",AK41)</f>
        <v>#REF!</v>
      </c>
      <c r="AX41" s="179" t="e">
        <f>IF(OR(AK41=0,AG41=0,#REF!="A"),"",AK41)</f>
        <v>#REF!</v>
      </c>
      <c r="AZ41" s="102" t="e">
        <f t="shared" si="30"/>
        <v>#REF!</v>
      </c>
      <c r="BA41" s="102" t="e">
        <f t="shared" si="30"/>
        <v>#REF!</v>
      </c>
      <c r="BB41" s="93"/>
      <c r="BC41" s="102" t="str">
        <f t="shared" si="31"/>
        <v/>
      </c>
      <c r="BD41" s="102" t="str">
        <f t="shared" si="31"/>
        <v/>
      </c>
      <c r="BE41" s="102" t="str">
        <f t="shared" si="31"/>
        <v/>
      </c>
      <c r="BF41" s="102" t="str">
        <f t="shared" si="31"/>
        <v/>
      </c>
      <c r="BG41" s="102" t="str">
        <f t="shared" si="31"/>
        <v/>
      </c>
      <c r="BH41" s="102" t="str">
        <f t="shared" si="31"/>
        <v/>
      </c>
      <c r="BI41" s="102" t="str">
        <f t="shared" si="31"/>
        <v/>
      </c>
      <c r="BJ41" s="102" t="str">
        <f t="shared" si="31"/>
        <v/>
      </c>
      <c r="BK41" s="102" t="str">
        <f t="shared" si="32"/>
        <v/>
      </c>
      <c r="BL41" s="102" t="str">
        <f t="shared" si="32"/>
        <v/>
      </c>
      <c r="BM41" s="102" t="str">
        <f t="shared" si="32"/>
        <v/>
      </c>
      <c r="BN41" s="102" t="str">
        <f t="shared" si="32"/>
        <v/>
      </c>
      <c r="BO41" s="102" t="str">
        <f t="shared" si="32"/>
        <v/>
      </c>
      <c r="BP41" s="102" t="str">
        <f t="shared" si="32"/>
        <v/>
      </c>
      <c r="BQ41" s="102" t="str">
        <f t="shared" si="32"/>
        <v/>
      </c>
      <c r="BR41" s="102" t="str">
        <f t="shared" si="32"/>
        <v/>
      </c>
    </row>
    <row r="42" spans="1:70" ht="15.95" hidden="1" customHeight="1" x14ac:dyDescent="0.3">
      <c r="B42" s="179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24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25"/>
        <v/>
      </c>
      <c r="AN42" s="101">
        <v>0</v>
      </c>
      <c r="AO42" s="179"/>
      <c r="AP42" s="179" t="str">
        <f t="shared" si="26"/>
        <v/>
      </c>
      <c r="AQ42" s="179" t="str">
        <f t="shared" si="27"/>
        <v/>
      </c>
      <c r="AR42" s="179" t="str">
        <f>IF(OR(AL42=0,AL42=""),"",IF(OR(AL42=AL43,AL42=AL44,AL42=AL45,AL42=AL46,AL42=AL47,AL42=AL48,AL42=AL49,AL42=AL50,AL42=AL51,AL42=AL52,AL42=AL53,AL42=AL38,AL42=AL39,AL42=AL40,AL42=AL41),"=",""))</f>
        <v/>
      </c>
      <c r="AS42" s="179"/>
      <c r="AT42" s="179" t="str">
        <f t="shared" si="28"/>
        <v/>
      </c>
      <c r="AU42" s="179" t="str">
        <f t="shared" si="29"/>
        <v/>
      </c>
      <c r="AV42" s="179" t="str">
        <f>IF(OR(AM42=0,AM42=""),"",IF(OR(AM42=AM43,AM42=AM44,AM42=AM45,AM42=AM46,AM42=AM47,AM42=AM48,AM42=AM49,AM42=AM50,AM42=AM51,AM42=AM52,AM42=AM53,AM42=AM38,AM42=AM39,AM42=AM40,AM42=AM41),"=",""))</f>
        <v/>
      </c>
      <c r="AW42" s="179" t="e">
        <f>IF(OR(AK42=0,AG42=0,#REF!="B"),"",AK42)</f>
        <v>#REF!</v>
      </c>
      <c r="AX42" s="179" t="e">
        <f>IF(OR(AK42=0,AG42=0,#REF!="A"),"",AK42)</f>
        <v>#REF!</v>
      </c>
      <c r="AZ42" s="102" t="e">
        <f t="shared" si="30"/>
        <v>#REF!</v>
      </c>
      <c r="BA42" s="102" t="e">
        <f t="shared" si="30"/>
        <v>#REF!</v>
      </c>
      <c r="BB42" s="93"/>
      <c r="BC42" s="102" t="str">
        <f t="shared" si="31"/>
        <v/>
      </c>
      <c r="BD42" s="102" t="str">
        <f t="shared" si="31"/>
        <v/>
      </c>
      <c r="BE42" s="102" t="str">
        <f t="shared" si="31"/>
        <v/>
      </c>
      <c r="BF42" s="102" t="str">
        <f t="shared" si="31"/>
        <v/>
      </c>
      <c r="BG42" s="102" t="str">
        <f t="shared" si="31"/>
        <v/>
      </c>
      <c r="BH42" s="102" t="str">
        <f t="shared" si="31"/>
        <v/>
      </c>
      <c r="BI42" s="102" t="str">
        <f t="shared" si="31"/>
        <v/>
      </c>
      <c r="BJ42" s="102" t="str">
        <f t="shared" si="31"/>
        <v/>
      </c>
      <c r="BK42" s="102" t="str">
        <f t="shared" si="32"/>
        <v/>
      </c>
      <c r="BL42" s="102" t="str">
        <f t="shared" si="32"/>
        <v/>
      </c>
      <c r="BM42" s="102" t="str">
        <f t="shared" si="32"/>
        <v/>
      </c>
      <c r="BN42" s="102" t="str">
        <f t="shared" si="32"/>
        <v/>
      </c>
      <c r="BO42" s="102" t="str">
        <f t="shared" si="32"/>
        <v/>
      </c>
      <c r="BP42" s="102" t="str">
        <f t="shared" si="32"/>
        <v/>
      </c>
      <c r="BQ42" s="102" t="str">
        <f t="shared" si="32"/>
        <v/>
      </c>
      <c r="BR42" s="102" t="str">
        <f t="shared" si="32"/>
        <v/>
      </c>
    </row>
    <row r="43" spans="1:70" ht="15.95" hidden="1" customHeight="1" x14ac:dyDescent="0.3">
      <c r="B43" s="179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24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25"/>
        <v/>
      </c>
      <c r="AN43" s="101">
        <v>0</v>
      </c>
      <c r="AO43" s="179"/>
      <c r="AP43" s="179" t="str">
        <f t="shared" si="26"/>
        <v/>
      </c>
      <c r="AQ43" s="179" t="str">
        <f t="shared" si="27"/>
        <v/>
      </c>
      <c r="AR43" s="179" t="str">
        <f>IF(OR(AL43=0,AL43=""),"",IF(OR(AL43=AL44,AL43=AL45,AL43=AL46,AL43=AL47,AL43=AL48,AL43=AL49,AL43=AL50,AL43=AL51,AL43=AL52,AL43=AL53,AL43=AL38,AL43=AL39,AL43=AL40,AL43=AL41,AL43=AL42),"=",""))</f>
        <v/>
      </c>
      <c r="AS43" s="179"/>
      <c r="AT43" s="179" t="str">
        <f t="shared" si="28"/>
        <v/>
      </c>
      <c r="AU43" s="179" t="str">
        <f t="shared" si="29"/>
        <v/>
      </c>
      <c r="AV43" s="179" t="str">
        <f>IF(OR(AM43=0,AM43=""),"",IF(OR(AM43=AM44,AM43=AM45,AM43=AM46,AM43=AM47,AM43=AM48,AM43=AM49,AM43=AM50,AM43=AM51,AM43=AM52,AM43=AM53,AM43=AM38,AM43=AM39,AM43=AM40,AM43=AM41,AM43=AM42),"=",""))</f>
        <v/>
      </c>
      <c r="AW43" s="179" t="e">
        <f>IF(OR(AK43=0,AG43=0,#REF!="B"),"",AK43)</f>
        <v>#REF!</v>
      </c>
      <c r="AX43" s="179" t="e">
        <f>IF(OR(AK43=0,AG43=0,#REF!="A"),"",AK43)</f>
        <v>#REF!</v>
      </c>
      <c r="AZ43" s="102" t="e">
        <f t="shared" si="30"/>
        <v>#REF!</v>
      </c>
      <c r="BA43" s="102" t="e">
        <f t="shared" si="30"/>
        <v>#REF!</v>
      </c>
      <c r="BB43" s="93"/>
      <c r="BC43" s="102" t="str">
        <f t="shared" si="31"/>
        <v/>
      </c>
      <c r="BD43" s="102" t="str">
        <f t="shared" si="31"/>
        <v/>
      </c>
      <c r="BE43" s="102" t="str">
        <f t="shared" si="31"/>
        <v/>
      </c>
      <c r="BF43" s="102" t="str">
        <f t="shared" si="31"/>
        <v/>
      </c>
      <c r="BG43" s="102" t="str">
        <f t="shared" si="31"/>
        <v/>
      </c>
      <c r="BH43" s="102" t="str">
        <f t="shared" si="31"/>
        <v/>
      </c>
      <c r="BI43" s="102" t="str">
        <f t="shared" si="31"/>
        <v/>
      </c>
      <c r="BJ43" s="102" t="str">
        <f t="shared" si="31"/>
        <v/>
      </c>
      <c r="BK43" s="102" t="str">
        <f t="shared" si="32"/>
        <v/>
      </c>
      <c r="BL43" s="102" t="str">
        <f t="shared" si="32"/>
        <v/>
      </c>
      <c r="BM43" s="102" t="str">
        <f t="shared" si="32"/>
        <v/>
      </c>
      <c r="BN43" s="102" t="str">
        <f t="shared" si="32"/>
        <v/>
      </c>
      <c r="BO43" s="102" t="str">
        <f t="shared" si="32"/>
        <v/>
      </c>
      <c r="BP43" s="102" t="str">
        <f t="shared" si="32"/>
        <v/>
      </c>
      <c r="BQ43" s="102" t="str">
        <f t="shared" si="32"/>
        <v/>
      </c>
      <c r="BR43" s="102" t="str">
        <f t="shared" si="32"/>
        <v/>
      </c>
    </row>
    <row r="44" spans="1:70" ht="15.95" hidden="1" customHeight="1" x14ac:dyDescent="0.3">
      <c r="B44" s="179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24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25"/>
        <v/>
      </c>
      <c r="AN44" s="101">
        <v>0</v>
      </c>
      <c r="AO44" s="179"/>
      <c r="AP44" s="179" t="str">
        <f t="shared" si="26"/>
        <v/>
      </c>
      <c r="AQ44" s="179" t="str">
        <f t="shared" si="27"/>
        <v/>
      </c>
      <c r="AR44" s="179" t="str">
        <f>IF(OR(AL44=0,AL44=""),"",IF(OR(AL44=AL45,AL44=AL46,AL44=AL47,AL44=AL48,AL44=AL49,AL44=AL50,AL44=AL51,AL44=AL52,AL44=AL53,AL44=AL38,AL44=AL39,AL44=AL40,AL44=AL41,AL44=AL42,AL44=AL43),"=",""))</f>
        <v/>
      </c>
      <c r="AS44" s="179"/>
      <c r="AT44" s="179" t="str">
        <f t="shared" si="28"/>
        <v/>
      </c>
      <c r="AU44" s="179" t="str">
        <f t="shared" si="29"/>
        <v/>
      </c>
      <c r="AV44" s="179" t="str">
        <f>IF(OR(AM44=0,AM44=""),"",IF(OR(AM44=AM45,AM44=AM46,AM44=AM47,AM44=AM48,AM44=AM49,AM44=AM50,AM44=AM51,AM44=AM52,AM44=AM53,AM44=AM38,AM44=AM39,AM44=AM40,AM44=AM41,AM44=AM42,AM44=AM43),"=",""))</f>
        <v/>
      </c>
      <c r="AW44" s="179" t="e">
        <f>IF(OR(AK44=0,AG44=0,#REF!="B"),"",AK44)</f>
        <v>#REF!</v>
      </c>
      <c r="AX44" s="179" t="e">
        <f>IF(OR(AK44=0,AG44=0,#REF!="A"),"",AK44)</f>
        <v>#REF!</v>
      </c>
      <c r="AZ44" s="102" t="e">
        <f t="shared" si="30"/>
        <v>#REF!</v>
      </c>
      <c r="BA44" s="102" t="e">
        <f t="shared" si="30"/>
        <v>#REF!</v>
      </c>
      <c r="BB44" s="93"/>
      <c r="BC44" s="102" t="str">
        <f t="shared" si="31"/>
        <v/>
      </c>
      <c r="BD44" s="102" t="str">
        <f t="shared" si="31"/>
        <v/>
      </c>
      <c r="BE44" s="102" t="str">
        <f t="shared" si="31"/>
        <v/>
      </c>
      <c r="BF44" s="102" t="str">
        <f t="shared" si="31"/>
        <v/>
      </c>
      <c r="BG44" s="102" t="str">
        <f t="shared" si="31"/>
        <v/>
      </c>
      <c r="BH44" s="102" t="str">
        <f t="shared" si="31"/>
        <v/>
      </c>
      <c r="BI44" s="102" t="str">
        <f t="shared" si="31"/>
        <v/>
      </c>
      <c r="BJ44" s="102" t="str">
        <f t="shared" si="31"/>
        <v/>
      </c>
      <c r="BK44" s="102" t="str">
        <f t="shared" si="32"/>
        <v/>
      </c>
      <c r="BL44" s="102" t="str">
        <f t="shared" si="32"/>
        <v/>
      </c>
      <c r="BM44" s="102" t="str">
        <f t="shared" si="32"/>
        <v/>
      </c>
      <c r="BN44" s="102" t="str">
        <f t="shared" si="32"/>
        <v/>
      </c>
      <c r="BO44" s="102" t="str">
        <f t="shared" si="32"/>
        <v/>
      </c>
      <c r="BP44" s="102" t="str">
        <f t="shared" si="32"/>
        <v/>
      </c>
      <c r="BQ44" s="102" t="str">
        <f t="shared" si="32"/>
        <v/>
      </c>
      <c r="BR44" s="102" t="str">
        <f t="shared" si="32"/>
        <v/>
      </c>
    </row>
    <row r="45" spans="1:70" ht="15.95" hidden="1" customHeight="1" x14ac:dyDescent="0.3">
      <c r="B45" s="179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24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25"/>
        <v/>
      </c>
      <c r="AN45" s="101">
        <v>0</v>
      </c>
      <c r="AO45" s="179"/>
      <c r="AP45" s="179" t="str">
        <f t="shared" si="26"/>
        <v/>
      </c>
      <c r="AQ45" s="179" t="str">
        <f t="shared" si="27"/>
        <v/>
      </c>
      <c r="AR45" s="179" t="str">
        <f>IF(OR(AL45=0,AL45=""),"",IF(OR(AL45=AL46,AL45=AL47,AL45=AL48,AL45=AL49,AL45=AL50,AL45=AL51,AL45=AL52,AL45=AL53,AL45=AL38,AL45=AL39,AL45=AL40,AL45=AL41,AL45=AL42,AL45=AL43,AL45=AL44),"=",""))</f>
        <v/>
      </c>
      <c r="AS45" s="179"/>
      <c r="AT45" s="179" t="str">
        <f t="shared" si="28"/>
        <v/>
      </c>
      <c r="AU45" s="179" t="str">
        <f t="shared" si="29"/>
        <v/>
      </c>
      <c r="AV45" s="179" t="str">
        <f>IF(OR(AM45=0,AM45=""),"",IF(OR(AM45=AM46,AM45=AM47,AM45=AM48,AM45=AM49,AM45=AM50,AM45=AM51,AM45=AM52,AM45=AM53,AM45=AM38,AM45=AM39,AM45=AM40,AM45=AM41,AM45=AM42,AM45=AM43,AM45=AM44),"=",""))</f>
        <v/>
      </c>
      <c r="AW45" s="179" t="e">
        <f>IF(OR(AK45=0,AG45=0,#REF!="B"),"",AK45)</f>
        <v>#REF!</v>
      </c>
      <c r="AX45" s="179" t="e">
        <f>IF(OR(AK45=0,AG45=0,#REF!="A"),"",AK45)</f>
        <v>#REF!</v>
      </c>
      <c r="AZ45" s="102" t="e">
        <f t="shared" si="30"/>
        <v>#REF!</v>
      </c>
      <c r="BA45" s="102" t="e">
        <f t="shared" si="30"/>
        <v>#REF!</v>
      </c>
      <c r="BB45" s="93"/>
      <c r="BC45" s="102" t="str">
        <f t="shared" si="31"/>
        <v/>
      </c>
      <c r="BD45" s="102" t="str">
        <f t="shared" si="31"/>
        <v/>
      </c>
      <c r="BE45" s="102" t="str">
        <f t="shared" si="31"/>
        <v/>
      </c>
      <c r="BF45" s="102" t="str">
        <f t="shared" si="31"/>
        <v/>
      </c>
      <c r="BG45" s="102" t="str">
        <f t="shared" si="31"/>
        <v/>
      </c>
      <c r="BH45" s="102" t="str">
        <f t="shared" si="31"/>
        <v/>
      </c>
      <c r="BI45" s="102" t="str">
        <f t="shared" si="31"/>
        <v/>
      </c>
      <c r="BJ45" s="102" t="str">
        <f t="shared" si="31"/>
        <v/>
      </c>
      <c r="BK45" s="102" t="str">
        <f t="shared" si="32"/>
        <v/>
      </c>
      <c r="BL45" s="102" t="str">
        <f t="shared" si="32"/>
        <v/>
      </c>
      <c r="BM45" s="102" t="str">
        <f t="shared" si="32"/>
        <v/>
      </c>
      <c r="BN45" s="102" t="str">
        <f t="shared" si="32"/>
        <v/>
      </c>
      <c r="BO45" s="102" t="str">
        <f t="shared" si="32"/>
        <v/>
      </c>
      <c r="BP45" s="102" t="str">
        <f t="shared" si="32"/>
        <v/>
      </c>
      <c r="BQ45" s="102" t="str">
        <f t="shared" si="32"/>
        <v/>
      </c>
      <c r="BR45" s="102" t="str">
        <f t="shared" si="32"/>
        <v/>
      </c>
    </row>
    <row r="46" spans="1:70" ht="15.95" hidden="1" customHeight="1" x14ac:dyDescent="0.3">
      <c r="B46" s="179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24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33">IF(OR($F46=0,$F46=""),"",VLOOKUP($F46,u17mhj,6,FALSE))</f>
        <v/>
      </c>
      <c r="AM46" s="100" t="str">
        <f t="shared" si="25"/>
        <v/>
      </c>
      <c r="AN46" s="101">
        <v>0</v>
      </c>
      <c r="AO46" s="179"/>
      <c r="AP46" s="179" t="str">
        <f t="shared" si="26"/>
        <v/>
      </c>
      <c r="AQ46" s="179" t="str">
        <f t="shared" si="27"/>
        <v/>
      </c>
      <c r="AR46" s="179" t="str">
        <f>IF(OR(AL46=0,AL46=""),"",IF(OR(AL46=AL47,AL46=AL48,AL46=AL49,AL46=AL50,AL46=AL51,AL46=AL52,AL46=AL53,AL46=AL38,AL46=AL39,AL46=AL40,AL46=AL41,AL46=AL42,AL46=AL43,AL46=AL44,AL46=AL45),"=",""))</f>
        <v/>
      </c>
      <c r="AS46" s="179"/>
      <c r="AT46" s="179" t="str">
        <f t="shared" si="28"/>
        <v/>
      </c>
      <c r="AU46" s="179" t="str">
        <f t="shared" si="29"/>
        <v/>
      </c>
      <c r="AV46" s="179" t="str">
        <f>IF(OR(AM46=0,AM46=""),"",IF(OR(AM46=AM47,AM46=AM48,AM46=AM49,AM46=AM50,AM46=AM51,AM46=AM52,AM46=AM53,AM46=AM38,AM46=AM39,AM46=AM40,AM46=AM41,AM46=AM42,AM46=AM43,AM46=AM44,AM46=AM45),"=",""))</f>
        <v/>
      </c>
      <c r="AW46" s="179" t="e">
        <f>IF(OR(AK46=0,AG46=0,#REF!="B"),"",AK46)</f>
        <v>#REF!</v>
      </c>
      <c r="AX46" s="179" t="e">
        <f>IF(OR(AK46=0,AG46=0,#REF!="A"),"",AK46)</f>
        <v>#REF!</v>
      </c>
      <c r="AZ46" s="102" t="e">
        <f t="shared" si="30"/>
        <v>#REF!</v>
      </c>
      <c r="BA46" s="102" t="e">
        <f t="shared" si="30"/>
        <v>#REF!</v>
      </c>
      <c r="BB46" s="93"/>
      <c r="BC46" s="102" t="str">
        <f t="shared" si="31"/>
        <v/>
      </c>
      <c r="BD46" s="102" t="str">
        <f t="shared" si="31"/>
        <v/>
      </c>
      <c r="BE46" s="102" t="str">
        <f t="shared" si="31"/>
        <v/>
      </c>
      <c r="BF46" s="102" t="str">
        <f t="shared" si="31"/>
        <v/>
      </c>
      <c r="BG46" s="102" t="str">
        <f t="shared" si="31"/>
        <v/>
      </c>
      <c r="BH46" s="102" t="str">
        <f t="shared" si="31"/>
        <v/>
      </c>
      <c r="BI46" s="102" t="str">
        <f t="shared" si="31"/>
        <v/>
      </c>
      <c r="BJ46" s="102" t="str">
        <f t="shared" si="31"/>
        <v/>
      </c>
      <c r="BK46" s="102" t="str">
        <f t="shared" si="32"/>
        <v/>
      </c>
      <c r="BL46" s="102" t="str">
        <f t="shared" si="32"/>
        <v/>
      </c>
      <c r="BM46" s="102" t="str">
        <f t="shared" si="32"/>
        <v/>
      </c>
      <c r="BN46" s="102" t="str">
        <f t="shared" si="32"/>
        <v/>
      </c>
      <c r="BO46" s="102" t="str">
        <f t="shared" si="32"/>
        <v/>
      </c>
      <c r="BP46" s="102" t="str">
        <f t="shared" si="32"/>
        <v/>
      </c>
      <c r="BQ46" s="102" t="str">
        <f t="shared" si="32"/>
        <v/>
      </c>
      <c r="BR46" s="102" t="str">
        <f t="shared" si="32"/>
        <v/>
      </c>
    </row>
    <row r="47" spans="1:70" ht="15.95" hidden="1" customHeight="1" x14ac:dyDescent="0.3">
      <c r="B47" s="179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24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33"/>
        <v/>
      </c>
      <c r="AM47" s="100" t="str">
        <f t="shared" si="25"/>
        <v/>
      </c>
      <c r="AN47" s="101">
        <v>0</v>
      </c>
      <c r="AO47" s="179"/>
      <c r="AP47" s="179" t="str">
        <f t="shared" si="26"/>
        <v/>
      </c>
      <c r="AQ47" s="179" t="str">
        <f t="shared" si="27"/>
        <v/>
      </c>
      <c r="AR47" s="179" t="str">
        <f>IF(OR(AL47=0,AL47=""),"",IF(OR(AL47=AL48,AL47=AL49,AL47=AL50,AL47=AL51,AL47=AL52,AL47=AL53,AL47=AL38,AL47=AL39,AL47=AL40,AL47=AL41,AL47=AL42,AL47=AL43,AL47=AL44,AL47=AL45,AL47=AL46),"=",""))</f>
        <v/>
      </c>
      <c r="AS47" s="179"/>
      <c r="AT47" s="179" t="str">
        <f t="shared" si="28"/>
        <v/>
      </c>
      <c r="AU47" s="179" t="str">
        <f t="shared" si="29"/>
        <v/>
      </c>
      <c r="AV47" s="179" t="str">
        <f>IF(OR(AM47=0,AM47=""),"",IF(OR(AM47=AM48,AM47=AM49,AM47=AM50,AM47=AM51,AM47=AM52,AM47=AM53,AM47=AM38,AM47=AM39,AM47=AM40,AM47=AM41,AM47=AM42,AM47=AM43,AM47=AM44,AM47=AM45,AM47=AM46),"=",""))</f>
        <v/>
      </c>
      <c r="AW47" s="179" t="e">
        <f>IF(OR(AK47=0,AG47=0,#REF!="B"),"",AK47)</f>
        <v>#REF!</v>
      </c>
      <c r="AX47" s="179" t="e">
        <f>IF(OR(AK47=0,AG47=0,#REF!="A"),"",AK47)</f>
        <v>#REF!</v>
      </c>
      <c r="AZ47" s="102" t="e">
        <f t="shared" si="30"/>
        <v>#REF!</v>
      </c>
      <c r="BA47" s="102" t="e">
        <f t="shared" si="30"/>
        <v>#REF!</v>
      </c>
      <c r="BB47" s="93"/>
      <c r="BC47" s="102" t="str">
        <f t="shared" si="31"/>
        <v/>
      </c>
      <c r="BD47" s="102" t="str">
        <f t="shared" si="31"/>
        <v/>
      </c>
      <c r="BE47" s="102" t="str">
        <f t="shared" si="31"/>
        <v/>
      </c>
      <c r="BF47" s="102" t="str">
        <f t="shared" si="31"/>
        <v/>
      </c>
      <c r="BG47" s="102" t="str">
        <f t="shared" si="31"/>
        <v/>
      </c>
      <c r="BH47" s="102" t="str">
        <f t="shared" si="31"/>
        <v/>
      </c>
      <c r="BI47" s="102" t="str">
        <f t="shared" si="31"/>
        <v/>
      </c>
      <c r="BJ47" s="102" t="str">
        <f t="shared" si="31"/>
        <v/>
      </c>
      <c r="BK47" s="102" t="str">
        <f t="shared" si="32"/>
        <v/>
      </c>
      <c r="BL47" s="102" t="str">
        <f t="shared" si="32"/>
        <v/>
      </c>
      <c r="BM47" s="102" t="str">
        <f t="shared" si="32"/>
        <v/>
      </c>
      <c r="BN47" s="102" t="str">
        <f t="shared" si="32"/>
        <v/>
      </c>
      <c r="BO47" s="102" t="str">
        <f t="shared" si="32"/>
        <v/>
      </c>
      <c r="BP47" s="102" t="str">
        <f t="shared" si="32"/>
        <v/>
      </c>
      <c r="BQ47" s="102" t="str">
        <f t="shared" si="32"/>
        <v/>
      </c>
      <c r="BR47" s="102" t="str">
        <f t="shared" si="32"/>
        <v/>
      </c>
    </row>
    <row r="48" spans="1:70" ht="15.95" hidden="1" customHeight="1" x14ac:dyDescent="0.3">
      <c r="B48" s="179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24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33"/>
        <v/>
      </c>
      <c r="AM48" s="100" t="str">
        <f t="shared" si="25"/>
        <v/>
      </c>
      <c r="AN48" s="101">
        <v>0</v>
      </c>
      <c r="AO48" s="179"/>
      <c r="AP48" s="179" t="str">
        <f t="shared" si="26"/>
        <v/>
      </c>
      <c r="AQ48" s="179" t="str">
        <f t="shared" si="27"/>
        <v/>
      </c>
      <c r="AR48" s="179" t="str">
        <f>IF(OR(AL48=0,AL48=""),"",IF(OR(AL48=AL49,AL48=AL50,AL48=AL51,AL48=AL52,AL48=AL53,AL48=AL38,AL48=AL39,AL48=AL40,AL48=AL41,AL48=AL42,AL48=AL43,AL48=AL44,AL48=AL45,AL48=AL46,AL48=AL47),"=",""))</f>
        <v/>
      </c>
      <c r="AS48" s="179"/>
      <c r="AT48" s="179" t="str">
        <f t="shared" si="28"/>
        <v/>
      </c>
      <c r="AU48" s="179" t="str">
        <f t="shared" si="29"/>
        <v/>
      </c>
      <c r="AV48" s="179" t="str">
        <f>IF(OR(AM48=0,AM48=""),"",IF(OR(AM48=AM49,AM48=AM50,AM48=AM51,AM48=AM52,AM48=AM53,AM48=AM38,AM48=AM39,AM48=AM40,AM48=AM41,AM48=AM42,AM48=AM43,AM48=AM44,AM48=AM45,AM48=AM46,AM48=AM47),"=",""))</f>
        <v/>
      </c>
      <c r="AW48" s="179" t="e">
        <f>IF(OR(AK48=0,AG48=0,#REF!="B"),"",AK48)</f>
        <v>#REF!</v>
      </c>
      <c r="AX48" s="179" t="e">
        <f>IF(OR(AK48=0,AG48=0,#REF!="A"),"",AK48)</f>
        <v>#REF!</v>
      </c>
      <c r="AZ48" s="102" t="e">
        <f t="shared" si="30"/>
        <v>#REF!</v>
      </c>
      <c r="BA48" s="102" t="e">
        <f t="shared" si="30"/>
        <v>#REF!</v>
      </c>
      <c r="BB48" s="93"/>
      <c r="BC48" s="102" t="str">
        <f t="shared" si="31"/>
        <v/>
      </c>
      <c r="BD48" s="102" t="str">
        <f t="shared" si="31"/>
        <v/>
      </c>
      <c r="BE48" s="102" t="str">
        <f t="shared" si="31"/>
        <v/>
      </c>
      <c r="BF48" s="102" t="str">
        <f t="shared" si="31"/>
        <v/>
      </c>
      <c r="BG48" s="102" t="str">
        <f t="shared" si="31"/>
        <v/>
      </c>
      <c r="BH48" s="102" t="str">
        <f t="shared" si="31"/>
        <v/>
      </c>
      <c r="BI48" s="102" t="str">
        <f t="shared" si="31"/>
        <v/>
      </c>
      <c r="BJ48" s="102" t="str">
        <f t="shared" si="31"/>
        <v/>
      </c>
      <c r="BK48" s="102" t="str">
        <f t="shared" si="32"/>
        <v/>
      </c>
      <c r="BL48" s="102" t="str">
        <f t="shared" si="32"/>
        <v/>
      </c>
      <c r="BM48" s="102" t="str">
        <f t="shared" si="32"/>
        <v/>
      </c>
      <c r="BN48" s="102" t="str">
        <f t="shared" si="32"/>
        <v/>
      </c>
      <c r="BO48" s="102" t="str">
        <f t="shared" si="32"/>
        <v/>
      </c>
      <c r="BP48" s="102" t="str">
        <f t="shared" si="32"/>
        <v/>
      </c>
      <c r="BQ48" s="102" t="str">
        <f t="shared" si="32"/>
        <v/>
      </c>
      <c r="BR48" s="102" t="str">
        <f t="shared" si="32"/>
        <v/>
      </c>
    </row>
    <row r="49" spans="2:70" ht="15.95" hidden="1" customHeight="1" x14ac:dyDescent="0.3">
      <c r="B49" s="179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24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33"/>
        <v/>
      </c>
      <c r="AM49" s="100" t="str">
        <f t="shared" si="25"/>
        <v/>
      </c>
      <c r="AN49" s="101">
        <v>0</v>
      </c>
      <c r="AO49" s="179"/>
      <c r="AP49" s="179" t="str">
        <f t="shared" si="26"/>
        <v/>
      </c>
      <c r="AQ49" s="179" t="str">
        <f t="shared" si="27"/>
        <v/>
      </c>
      <c r="AR49" s="179" t="str">
        <f>IF(OR(AL49=0,AL49=""),"",IF(OR(AL49=AL50,AL49=AL51,AL49=AL52,AL49=AL53,AL49=AL38,AL49=AL39,AL49=AL40,AL49=AL41,AL49=AL42,AL49=AL43,AL49=AL44,AL49=AL45,AL49=AL46,AL49=AL47,AL49=AL48),"=",""))</f>
        <v/>
      </c>
      <c r="AS49" s="179"/>
      <c r="AT49" s="179" t="str">
        <f t="shared" si="28"/>
        <v/>
      </c>
      <c r="AU49" s="179" t="str">
        <f t="shared" si="29"/>
        <v/>
      </c>
      <c r="AV49" s="179" t="str">
        <f>IF(OR(AM49=0,AM49=""),"",IF(OR(AM49=AM50,AM49=AM51,AM49=AM52,AM49=AM53,AM49=AM38,AM49=AM39,AM49=AM40,AM49=AM41,AM49=AM42,AM49=AM43,AM49=AM44,AM49=AM45,AM49=AM46,AM49=AM47,AM49=AM48),"=",""))</f>
        <v/>
      </c>
      <c r="AW49" s="179" t="e">
        <f>IF(OR(AK49=0,AG49=0,#REF!="B"),"",AK49)</f>
        <v>#REF!</v>
      </c>
      <c r="AX49" s="179" t="e">
        <f>IF(OR(AK49=0,AG49=0,#REF!="A"),"",AK49)</f>
        <v>#REF!</v>
      </c>
      <c r="AZ49" s="102" t="e">
        <f t="shared" si="30"/>
        <v>#REF!</v>
      </c>
      <c r="BA49" s="102" t="e">
        <f t="shared" si="30"/>
        <v>#REF!</v>
      </c>
      <c r="BB49" s="93"/>
      <c r="BC49" s="102" t="str">
        <f t="shared" si="31"/>
        <v/>
      </c>
      <c r="BD49" s="102" t="str">
        <f t="shared" si="31"/>
        <v/>
      </c>
      <c r="BE49" s="102" t="str">
        <f t="shared" si="31"/>
        <v/>
      </c>
      <c r="BF49" s="102" t="str">
        <f t="shared" si="31"/>
        <v/>
      </c>
      <c r="BG49" s="102" t="str">
        <f t="shared" si="31"/>
        <v/>
      </c>
      <c r="BH49" s="102" t="str">
        <f t="shared" si="31"/>
        <v/>
      </c>
      <c r="BI49" s="102" t="str">
        <f t="shared" si="31"/>
        <v/>
      </c>
      <c r="BJ49" s="102" t="str">
        <f t="shared" si="31"/>
        <v/>
      </c>
      <c r="BK49" s="102" t="str">
        <f t="shared" si="32"/>
        <v/>
      </c>
      <c r="BL49" s="102" t="str">
        <f t="shared" si="32"/>
        <v/>
      </c>
      <c r="BM49" s="102" t="str">
        <f t="shared" si="32"/>
        <v/>
      </c>
      <c r="BN49" s="102" t="str">
        <f t="shared" si="32"/>
        <v/>
      </c>
      <c r="BO49" s="102" t="str">
        <f t="shared" si="32"/>
        <v/>
      </c>
      <c r="BP49" s="102" t="str">
        <f t="shared" si="32"/>
        <v/>
      </c>
      <c r="BQ49" s="102" t="str">
        <f t="shared" si="32"/>
        <v/>
      </c>
      <c r="BR49" s="102" t="str">
        <f t="shared" si="32"/>
        <v/>
      </c>
    </row>
    <row r="50" spans="2:70" ht="15.95" hidden="1" customHeight="1" x14ac:dyDescent="0.3">
      <c r="B50" s="179"/>
      <c r="C50" s="86"/>
      <c r="D50" s="86"/>
      <c r="E50" s="97">
        <v>29</v>
      </c>
      <c r="F50" s="123"/>
      <c r="G50" s="136" t="str">
        <f t="shared" ref="G50:G53" si="34">IF(OR($F50=0,$F50="",ISERROR(VLOOKUP($F50,competitors,5,FALSE))=TRUE),"",VLOOKUP($F50,competitors,5,FALSE))</f>
        <v/>
      </c>
      <c r="H50" s="136" t="str">
        <f t="shared" si="24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33"/>
        <v/>
      </c>
      <c r="AM50" s="100" t="str">
        <f t="shared" si="25"/>
        <v/>
      </c>
      <c r="AN50" s="101">
        <v>0</v>
      </c>
      <c r="AO50" s="179"/>
      <c r="AP50" s="179" t="str">
        <f t="shared" si="26"/>
        <v/>
      </c>
      <c r="AQ50" s="179" t="str">
        <f t="shared" si="27"/>
        <v/>
      </c>
      <c r="AR50" s="179" t="str">
        <f>IF(OR(AL50=0,AL50=""),"",IF(OR(AL50=AL51,AL50=AL52,AL50=AL53,AL50=AL38,AL50=AL39,AL50=AL40,AL50=AL41,AL50=AL42,AL50=AL43,AL50=AL44,AL50=AL45,AL50=AL46,AL50=AL47,AL50=AL48,AL50=AL49),"=",""))</f>
        <v/>
      </c>
      <c r="AS50" s="179"/>
      <c r="AT50" s="179" t="str">
        <f t="shared" si="28"/>
        <v/>
      </c>
      <c r="AU50" s="179" t="str">
        <f t="shared" si="29"/>
        <v/>
      </c>
      <c r="AV50" s="179" t="str">
        <f>IF(OR(AM50=0,AM50=""),"",IF(OR(AM50=AM51,AM50=AM52,AM50=AM53,AM50=AM38,AM50=AM39,AM50=AM40,AM50=AM41,AM50=AM42,AM50=AM43,AM50=AM44,AM50=AM45,AM50=AM46,AM50=AM47,AM50=AM48,AM50=AM49),"=",""))</f>
        <v/>
      </c>
      <c r="AW50" s="179" t="e">
        <f>IF(OR(AK50=0,AG50=0,#REF!="B"),"",AK50)</f>
        <v>#REF!</v>
      </c>
      <c r="AX50" s="179" t="e">
        <f>IF(OR(AK50=0,AG50=0,#REF!="A"),"",AK50)</f>
        <v>#REF!</v>
      </c>
      <c r="AZ50" s="102" t="e">
        <f t="shared" si="30"/>
        <v>#REF!</v>
      </c>
      <c r="BA50" s="102" t="e">
        <f t="shared" si="30"/>
        <v>#REF!</v>
      </c>
      <c r="BB50" s="93"/>
      <c r="BC50" s="102" t="str">
        <f t="shared" si="31"/>
        <v/>
      </c>
      <c r="BD50" s="102" t="str">
        <f t="shared" si="31"/>
        <v/>
      </c>
      <c r="BE50" s="102" t="str">
        <f t="shared" si="31"/>
        <v/>
      </c>
      <c r="BF50" s="102" t="str">
        <f t="shared" si="31"/>
        <v/>
      </c>
      <c r="BG50" s="102" t="str">
        <f t="shared" si="31"/>
        <v/>
      </c>
      <c r="BH50" s="102" t="str">
        <f t="shared" si="31"/>
        <v/>
      </c>
      <c r="BI50" s="102" t="str">
        <f t="shared" si="31"/>
        <v/>
      </c>
      <c r="BJ50" s="102" t="str">
        <f t="shared" si="31"/>
        <v/>
      </c>
      <c r="BK50" s="102" t="str">
        <f t="shared" si="32"/>
        <v/>
      </c>
      <c r="BL50" s="102" t="str">
        <f t="shared" si="32"/>
        <v/>
      </c>
      <c r="BM50" s="102" t="str">
        <f t="shared" si="32"/>
        <v/>
      </c>
      <c r="BN50" s="102" t="str">
        <f t="shared" si="32"/>
        <v/>
      </c>
      <c r="BO50" s="102" t="str">
        <f t="shared" si="32"/>
        <v/>
      </c>
      <c r="BP50" s="102" t="str">
        <f t="shared" si="32"/>
        <v/>
      </c>
      <c r="BQ50" s="102" t="str">
        <f t="shared" si="32"/>
        <v/>
      </c>
      <c r="BR50" s="102" t="str">
        <f t="shared" si="32"/>
        <v/>
      </c>
    </row>
    <row r="51" spans="2:70" ht="15.95" hidden="1" customHeight="1" x14ac:dyDescent="0.3">
      <c r="B51" s="179"/>
      <c r="C51" s="86"/>
      <c r="D51" s="86"/>
      <c r="E51" s="88">
        <v>30</v>
      </c>
      <c r="F51" s="123"/>
      <c r="G51" s="136" t="str">
        <f t="shared" si="34"/>
        <v/>
      </c>
      <c r="H51" s="136" t="str">
        <f t="shared" si="24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33"/>
        <v/>
      </c>
      <c r="AM51" s="100" t="str">
        <f t="shared" si="25"/>
        <v/>
      </c>
      <c r="AN51" s="101">
        <v>0</v>
      </c>
      <c r="AO51" s="179"/>
      <c r="AP51" s="179" t="str">
        <f t="shared" si="26"/>
        <v/>
      </c>
      <c r="AQ51" s="179" t="str">
        <f t="shared" si="27"/>
        <v/>
      </c>
      <c r="AR51" s="179" t="str">
        <f>IF(OR(AL51=0,AL51=""),"",IF(OR(AL51=AL52,AL51=AL53,AL51=AL38,AL51=AL39,AL51=AL40,AL51=AL41,AL51=AL42,AL51=AL43,AL51=AL44,AL51=AL45,AL51=AL46,AL51=AL47,AL51=AL48,AL51=AL49,AL51=AL50),"=",""))</f>
        <v/>
      </c>
      <c r="AS51" s="179"/>
      <c r="AT51" s="179" t="str">
        <f t="shared" si="28"/>
        <v/>
      </c>
      <c r="AU51" s="179" t="str">
        <f t="shared" si="29"/>
        <v/>
      </c>
      <c r="AV51" s="179" t="str">
        <f>IF(OR(AM51=0,AM51=""),"",IF(OR(AM51=AM52,AM51=AM53,AM51=AM38,AM51=AM39,AM51=AM40,AM51=AM41,AM51=AM42,AM51=AM43,AM51=AM44,AM51=AM45,AM51=AM46,AM51=AM47,AM51=AM48,AM51=AM49,AM51=AM50),"=",""))</f>
        <v/>
      </c>
      <c r="AW51" s="179" t="e">
        <f>IF(OR(AK51=0,AG51=0,#REF!="B"),"",AK51)</f>
        <v>#REF!</v>
      </c>
      <c r="AX51" s="179" t="e">
        <f>IF(OR(AK51=0,AG51=0,#REF!="A"),"",AK51)</f>
        <v>#REF!</v>
      </c>
      <c r="AZ51" s="102" t="e">
        <f t="shared" si="30"/>
        <v>#REF!</v>
      </c>
      <c r="BA51" s="102" t="e">
        <f t="shared" si="30"/>
        <v>#REF!</v>
      </c>
      <c r="BB51" s="93"/>
      <c r="BC51" s="102" t="str">
        <f t="shared" si="31"/>
        <v/>
      </c>
      <c r="BD51" s="102" t="str">
        <f t="shared" si="31"/>
        <v/>
      </c>
      <c r="BE51" s="102" t="str">
        <f t="shared" si="31"/>
        <v/>
      </c>
      <c r="BF51" s="102" t="str">
        <f t="shared" si="31"/>
        <v/>
      </c>
      <c r="BG51" s="102" t="str">
        <f t="shared" si="31"/>
        <v/>
      </c>
      <c r="BH51" s="102" t="str">
        <f t="shared" si="31"/>
        <v/>
      </c>
      <c r="BI51" s="102" t="str">
        <f t="shared" si="31"/>
        <v/>
      </c>
      <c r="BJ51" s="102" t="str">
        <f t="shared" si="31"/>
        <v/>
      </c>
      <c r="BK51" s="102" t="str">
        <f t="shared" si="32"/>
        <v/>
      </c>
      <c r="BL51" s="102" t="str">
        <f t="shared" si="32"/>
        <v/>
      </c>
      <c r="BM51" s="102" t="str">
        <f t="shared" si="32"/>
        <v/>
      </c>
      <c r="BN51" s="102" t="str">
        <f t="shared" si="32"/>
        <v/>
      </c>
      <c r="BO51" s="102" t="str">
        <f t="shared" si="32"/>
        <v/>
      </c>
      <c r="BP51" s="102" t="str">
        <f t="shared" si="32"/>
        <v/>
      </c>
      <c r="BQ51" s="102" t="str">
        <f t="shared" si="32"/>
        <v/>
      </c>
      <c r="BR51" s="102" t="str">
        <f t="shared" si="32"/>
        <v/>
      </c>
    </row>
    <row r="52" spans="2:70" ht="15.95" hidden="1" customHeight="1" x14ac:dyDescent="0.3">
      <c r="B52" s="179"/>
      <c r="C52" s="86"/>
      <c r="D52" s="86"/>
      <c r="E52" s="97">
        <v>31</v>
      </c>
      <c r="F52" s="123"/>
      <c r="G52" s="136" t="str">
        <f t="shared" si="34"/>
        <v/>
      </c>
      <c r="H52" s="136" t="str">
        <f t="shared" si="24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33"/>
        <v/>
      </c>
      <c r="AM52" s="100" t="str">
        <f t="shared" si="25"/>
        <v/>
      </c>
      <c r="AN52" s="101">
        <v>0</v>
      </c>
      <c r="AO52" s="179"/>
      <c r="AP52" s="179" t="str">
        <f t="shared" si="26"/>
        <v/>
      </c>
      <c r="AQ52" s="179" t="str">
        <f t="shared" si="27"/>
        <v/>
      </c>
      <c r="AR52" s="179" t="str">
        <f>IF(OR(AL52=0,AL52=""),"",IF(OR(AL52=AL53,AL52=AL38,AL52=AL39,AL52=AL40,AL52=AL41,AL52=AL42,AL52=AL43,AL52=AL44,AL52=AL45,AL52=AL46,AL52=AL47,AL52=AL48,AL52=AL49,AL52=AL50,AL52=AL51),"=",""))</f>
        <v/>
      </c>
      <c r="AS52" s="179"/>
      <c r="AT52" s="179" t="str">
        <f t="shared" si="28"/>
        <v/>
      </c>
      <c r="AU52" s="179" t="str">
        <f t="shared" si="29"/>
        <v/>
      </c>
      <c r="AV52" s="179" t="str">
        <f>IF(OR(AM52=0,AM52=""),"",IF(OR(AM52=AM53,AM52=AM38,AM52=AM39,AM52=AM40,AM52=AM41,AM52=AM42,AM52=AM43,AM52=AM44,AM52=AM45,AM52=AM46,AM52=AM47,AM52=AM48,AM52=AM49,AM52=AM50,AM52=AM51),"=",""))</f>
        <v/>
      </c>
      <c r="AW52" s="179" t="e">
        <f>IF(OR(AK52=0,AG52=0,#REF!="B"),"",AK52)</f>
        <v>#REF!</v>
      </c>
      <c r="AX52" s="179" t="e">
        <f>IF(OR(AK52=0,AG52=0,#REF!="A"),"",AK52)</f>
        <v>#REF!</v>
      </c>
      <c r="AZ52" s="102" t="e">
        <f t="shared" si="30"/>
        <v>#REF!</v>
      </c>
      <c r="BA52" s="102" t="e">
        <f t="shared" si="30"/>
        <v>#REF!</v>
      </c>
      <c r="BB52" s="93"/>
      <c r="BC52" s="102" t="str">
        <f t="shared" si="31"/>
        <v/>
      </c>
      <c r="BD52" s="102" t="str">
        <f t="shared" si="31"/>
        <v/>
      </c>
      <c r="BE52" s="102" t="str">
        <f t="shared" si="31"/>
        <v/>
      </c>
      <c r="BF52" s="102" t="str">
        <f t="shared" si="31"/>
        <v/>
      </c>
      <c r="BG52" s="102" t="str">
        <f t="shared" si="31"/>
        <v/>
      </c>
      <c r="BH52" s="102" t="str">
        <f t="shared" si="31"/>
        <v/>
      </c>
      <c r="BI52" s="102" t="str">
        <f t="shared" si="31"/>
        <v/>
      </c>
      <c r="BJ52" s="102" t="str">
        <f t="shared" si="31"/>
        <v/>
      </c>
      <c r="BK52" s="102" t="str">
        <f t="shared" si="32"/>
        <v/>
      </c>
      <c r="BL52" s="102" t="str">
        <f t="shared" si="32"/>
        <v/>
      </c>
      <c r="BM52" s="102" t="str">
        <f t="shared" si="32"/>
        <v/>
      </c>
      <c r="BN52" s="102" t="str">
        <f t="shared" si="32"/>
        <v/>
      </c>
      <c r="BO52" s="102" t="str">
        <f t="shared" si="32"/>
        <v/>
      </c>
      <c r="BP52" s="102" t="str">
        <f t="shared" si="32"/>
        <v/>
      </c>
      <c r="BQ52" s="102" t="str">
        <f t="shared" si="32"/>
        <v/>
      </c>
      <c r="BR52" s="102" t="str">
        <f t="shared" si="32"/>
        <v/>
      </c>
    </row>
    <row r="53" spans="2:70" ht="15.95" hidden="1" customHeight="1" x14ac:dyDescent="0.3">
      <c r="B53" s="179"/>
      <c r="C53" s="86"/>
      <c r="D53" s="86"/>
      <c r="E53" s="88">
        <v>32</v>
      </c>
      <c r="F53" s="123"/>
      <c r="G53" s="136" t="str">
        <f t="shared" si="34"/>
        <v/>
      </c>
      <c r="H53" s="136" t="str">
        <f t="shared" si="24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33"/>
        <v/>
      </c>
      <c r="AM53" s="100" t="str">
        <f t="shared" si="25"/>
        <v/>
      </c>
      <c r="AN53" s="101">
        <v>0</v>
      </c>
      <c r="AO53" s="179"/>
      <c r="AP53" s="179" t="str">
        <f t="shared" si="26"/>
        <v/>
      </c>
      <c r="AQ53" s="179" t="str">
        <f t="shared" si="27"/>
        <v/>
      </c>
      <c r="AR53" s="179" t="str">
        <f>IF(OR(AL53=0,AL53=""),"",IF(OR(AL53=AL38,AL53=AL39,AL53=AL40,AL53=AL41,AL53=AL42,AL53=AL43,AL53=AL44,AL53=AL45,AL53=AL46,AL53=AL47,AL53=AL48,AL53=AL49,AL53=AL50,AL53=AL51,AL53=AL52),"=",""))</f>
        <v/>
      </c>
      <c r="AS53" s="179"/>
      <c r="AT53" s="179" t="str">
        <f t="shared" si="28"/>
        <v/>
      </c>
      <c r="AU53" s="179" t="str">
        <f t="shared" si="29"/>
        <v/>
      </c>
      <c r="AV53" s="179" t="str">
        <f>IF(OR(AM53=0,AM53=""),"",IF(OR(AM53=AM38,AM53=AM39,AM53=AM40,AM53=AM41,AM53=AM42,AM53=AM43,AM53=AM44,AM53=AM45,AM53=AM46,AM53=AM47,AM53=AM48,AM53=AM49,AM53=AM50,AM53=AM51,AM53=AM52),"=",""))</f>
        <v/>
      </c>
      <c r="AW53" s="179" t="e">
        <f>IF(OR(AK53=0,AG53=0,#REF!="B"),"",AK53)</f>
        <v>#REF!</v>
      </c>
      <c r="AX53" s="179" t="e">
        <f>IF(OR(AK53=0,AG53=0,#REF!="A"),"",AK53)</f>
        <v>#REF!</v>
      </c>
      <c r="AZ53" s="102" t="e">
        <f t="shared" si="30"/>
        <v>#REF!</v>
      </c>
      <c r="BA53" s="102" t="e">
        <f t="shared" si="30"/>
        <v>#REF!</v>
      </c>
      <c r="BB53" s="93"/>
      <c r="BC53" s="102" t="str">
        <f t="shared" si="31"/>
        <v/>
      </c>
      <c r="BD53" s="102" t="str">
        <f t="shared" si="31"/>
        <v/>
      </c>
      <c r="BE53" s="102" t="str">
        <f t="shared" si="31"/>
        <v/>
      </c>
      <c r="BF53" s="102" t="str">
        <f t="shared" si="31"/>
        <v/>
      </c>
      <c r="BG53" s="102" t="str">
        <f t="shared" si="31"/>
        <v/>
      </c>
      <c r="BH53" s="102" t="str">
        <f t="shared" si="31"/>
        <v/>
      </c>
      <c r="BI53" s="102" t="str">
        <f t="shared" si="31"/>
        <v/>
      </c>
      <c r="BJ53" s="102" t="str">
        <f t="shared" si="31"/>
        <v/>
      </c>
      <c r="BK53" s="102" t="str">
        <f t="shared" si="32"/>
        <v/>
      </c>
      <c r="BL53" s="102" t="str">
        <f t="shared" si="32"/>
        <v/>
      </c>
      <c r="BM53" s="102" t="str">
        <f t="shared" si="32"/>
        <v/>
      </c>
      <c r="BN53" s="102" t="str">
        <f t="shared" si="32"/>
        <v/>
      </c>
      <c r="BO53" s="102" t="str">
        <f t="shared" si="32"/>
        <v/>
      </c>
      <c r="BP53" s="102" t="str">
        <f t="shared" si="32"/>
        <v/>
      </c>
      <c r="BQ53" s="102" t="str">
        <f t="shared" si="32"/>
        <v/>
      </c>
      <c r="BR53" s="102" t="str">
        <f t="shared" si="32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35">COUNTIF(BC38:BC53,BC37)</f>
        <v>0</v>
      </c>
      <c r="BD54" s="93">
        <f t="shared" si="35"/>
        <v>0</v>
      </c>
      <c r="BE54" s="93">
        <f t="shared" si="35"/>
        <v>0</v>
      </c>
      <c r="BF54" s="93">
        <f t="shared" si="35"/>
        <v>0</v>
      </c>
      <c r="BG54" s="93">
        <f t="shared" si="35"/>
        <v>0</v>
      </c>
      <c r="BH54" s="93">
        <f t="shared" si="35"/>
        <v>0</v>
      </c>
      <c r="BI54" s="93">
        <f t="shared" si="35"/>
        <v>0</v>
      </c>
      <c r="BJ54" s="93">
        <f t="shared" si="35"/>
        <v>0</v>
      </c>
      <c r="BK54" s="93">
        <f t="shared" si="35"/>
        <v>0</v>
      </c>
      <c r="BL54" s="93">
        <f t="shared" si="35"/>
        <v>0</v>
      </c>
      <c r="BM54" s="93">
        <f t="shared" si="35"/>
        <v>0</v>
      </c>
      <c r="BN54" s="93">
        <f t="shared" si="35"/>
        <v>0</v>
      </c>
      <c r="BO54" s="93">
        <f t="shared" si="35"/>
        <v>0</v>
      </c>
      <c r="BP54" s="93">
        <f t="shared" si="35"/>
        <v>0</v>
      </c>
      <c r="BQ54" s="93">
        <f t="shared" si="35"/>
        <v>0</v>
      </c>
      <c r="BR54" s="93">
        <f t="shared" si="35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83">
        <v>17</v>
      </c>
      <c r="F57" s="183" t="str">
        <f t="shared" ref="F57:F64" si="36">IF(ISERROR(VLOOKUP(C57,$K$68:$N$99,4,FALSE))=TRUE,"",IF(VLOOKUP(C57,$K$68:$N$99,4,FALSE)=0,"",VLOOKUP(C57,$K$68:$N$99,4,FALSE)))</f>
        <v/>
      </c>
      <c r="G57" s="126" t="str">
        <f t="shared" ref="G57:G64" si="37">IF(ISERROR(VLOOKUP(F57,$F$68:$H$99,2,FALSE))=TRUE,"",VLOOKUP(F57,$F$68:$H$99,2,FALSE))</f>
        <v/>
      </c>
      <c r="H57" s="126" t="str">
        <f t="shared" ref="H57:H64" si="38">IF(ISERROR(VLOOKUP(F57,$F$68:$H$99,3,FALSE))=TRUE,"",VLOOKUP(F57,$F$68:$H$99,3,FALSE))</f>
        <v/>
      </c>
      <c r="I57" s="384" t="str">
        <f t="shared" ref="I57:I64" si="39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40">IF(ISERROR(VLOOKUP(K57,$C$6:$AP$21,31,FALSE))=TRUE,"",CONCATENATE(VLOOKUP(K57,$C$6:$AP$21,38,FALSE),VLOOKUP(K57,$C$6:$AP$21,42,FALSE)))</f>
        <v/>
      </c>
      <c r="M57" s="321" t="str">
        <f t="shared" ref="M57:M64" si="41">IF(ISERROR(VLOOKUP(D57,$K$68:$N$99,4,FALSE))=TRUE,"",IF(VLOOKUP(D57,$K$68:$N$99,4,FALSE)=0,"",VLOOKUP(D57,$K$68:$N$99,4,FALSE)))</f>
        <v/>
      </c>
      <c r="N57" s="323"/>
      <c r="O57" s="388" t="str">
        <f t="shared" ref="O57:O64" si="42">IF(ISERROR(VLOOKUP(M57,$F$68:$H$99,2,FALSE))=TRUE,"",VLOOKUP(M57,$F$68:$H$99,2,FALSE))</f>
        <v/>
      </c>
      <c r="P57" s="389" t="str">
        <f t="shared" ref="P57:T64" si="43">IF(ISERROR(VLOOKUP(O57,$F$68:$H$99,2,FALSE))=TRUE,"",VLOOKUP(O57,$F$68:$H$99,2,FALSE))</f>
        <v/>
      </c>
      <c r="Q57" s="389" t="str">
        <f t="shared" si="43"/>
        <v/>
      </c>
      <c r="R57" s="389" t="str">
        <f t="shared" si="43"/>
        <v/>
      </c>
      <c r="S57" s="389" t="str">
        <f t="shared" si="43"/>
        <v/>
      </c>
      <c r="T57" s="390" t="str">
        <f t="shared" si="43"/>
        <v/>
      </c>
      <c r="U57" s="388" t="str">
        <f t="shared" ref="U57:U64" si="44">IF(ISERROR(VLOOKUP(M57,$F$68:$H$99,3,FALSE))=TRUE,"",VLOOKUP(M57,$F$68:$H$99,3,FALSE))</f>
        <v/>
      </c>
      <c r="V57" s="389" t="str">
        <f t="shared" ref="V57:Z64" si="45">IF(ISERROR(VLOOKUP(T57,$F$68:$H$99,3,FALSE))=TRUE,"",VLOOKUP(T57,$F$68:$H$99,3,FALSE))</f>
        <v/>
      </c>
      <c r="W57" s="389" t="str">
        <f t="shared" si="45"/>
        <v/>
      </c>
      <c r="X57" s="389" t="str">
        <f t="shared" si="45"/>
        <v/>
      </c>
      <c r="Y57" s="389" t="str">
        <f t="shared" si="45"/>
        <v/>
      </c>
      <c r="Z57" s="390" t="str">
        <f t="shared" si="45"/>
        <v/>
      </c>
      <c r="AA57" s="384" t="str">
        <f t="shared" ref="AA57:AA64" si="46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83">
        <v>18</v>
      </c>
      <c r="F58" s="183" t="str">
        <f t="shared" si="36"/>
        <v/>
      </c>
      <c r="G58" s="126" t="str">
        <f t="shared" si="37"/>
        <v/>
      </c>
      <c r="H58" s="126" t="str">
        <f t="shared" si="38"/>
        <v/>
      </c>
      <c r="I58" s="384" t="str">
        <f t="shared" si="39"/>
        <v/>
      </c>
      <c r="J58" s="385"/>
      <c r="K58" s="386">
        <v>26</v>
      </c>
      <c r="L58" s="387" t="str">
        <f t="shared" si="40"/>
        <v/>
      </c>
      <c r="M58" s="321" t="str">
        <f t="shared" si="41"/>
        <v/>
      </c>
      <c r="N58" s="323"/>
      <c r="O58" s="388" t="str">
        <f t="shared" si="42"/>
        <v/>
      </c>
      <c r="P58" s="389" t="str">
        <f t="shared" si="43"/>
        <v/>
      </c>
      <c r="Q58" s="389" t="str">
        <f t="shared" si="43"/>
        <v/>
      </c>
      <c r="R58" s="389" t="str">
        <f t="shared" si="43"/>
        <v/>
      </c>
      <c r="S58" s="389" t="str">
        <f t="shared" si="43"/>
        <v/>
      </c>
      <c r="T58" s="390" t="str">
        <f t="shared" si="43"/>
        <v/>
      </c>
      <c r="U58" s="388" t="str">
        <f t="shared" si="44"/>
        <v/>
      </c>
      <c r="V58" s="389" t="str">
        <f t="shared" si="45"/>
        <v/>
      </c>
      <c r="W58" s="389" t="str">
        <f t="shared" si="45"/>
        <v/>
      </c>
      <c r="X58" s="389" t="str">
        <f t="shared" si="45"/>
        <v/>
      </c>
      <c r="Y58" s="389" t="str">
        <f t="shared" si="45"/>
        <v/>
      </c>
      <c r="Z58" s="390" t="str">
        <f t="shared" si="45"/>
        <v/>
      </c>
      <c r="AA58" s="384" t="str">
        <f t="shared" si="46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83">
        <v>19</v>
      </c>
      <c r="F59" s="183" t="str">
        <f t="shared" si="36"/>
        <v/>
      </c>
      <c r="G59" s="126" t="str">
        <f t="shared" si="37"/>
        <v/>
      </c>
      <c r="H59" s="126" t="str">
        <f t="shared" si="38"/>
        <v/>
      </c>
      <c r="I59" s="384" t="str">
        <f t="shared" si="39"/>
        <v/>
      </c>
      <c r="J59" s="385"/>
      <c r="K59" s="386">
        <v>27</v>
      </c>
      <c r="L59" s="387" t="str">
        <f t="shared" si="40"/>
        <v/>
      </c>
      <c r="M59" s="321" t="str">
        <f t="shared" si="41"/>
        <v/>
      </c>
      <c r="N59" s="323"/>
      <c r="O59" s="388" t="str">
        <f t="shared" si="42"/>
        <v/>
      </c>
      <c r="P59" s="389" t="str">
        <f t="shared" si="43"/>
        <v/>
      </c>
      <c r="Q59" s="389" t="str">
        <f t="shared" si="43"/>
        <v/>
      </c>
      <c r="R59" s="389" t="str">
        <f t="shared" si="43"/>
        <v/>
      </c>
      <c r="S59" s="389" t="str">
        <f t="shared" si="43"/>
        <v/>
      </c>
      <c r="T59" s="390" t="str">
        <f t="shared" si="43"/>
        <v/>
      </c>
      <c r="U59" s="388" t="str">
        <f t="shared" si="44"/>
        <v/>
      </c>
      <c r="V59" s="389" t="str">
        <f t="shared" si="45"/>
        <v/>
      </c>
      <c r="W59" s="389" t="str">
        <f t="shared" si="45"/>
        <v/>
      </c>
      <c r="X59" s="389" t="str">
        <f t="shared" si="45"/>
        <v/>
      </c>
      <c r="Y59" s="389" t="str">
        <f t="shared" si="45"/>
        <v/>
      </c>
      <c r="Z59" s="390" t="str">
        <f t="shared" si="45"/>
        <v/>
      </c>
      <c r="AA59" s="384" t="str">
        <f t="shared" si="46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83">
        <v>20</v>
      </c>
      <c r="F60" s="183" t="str">
        <f t="shared" si="36"/>
        <v/>
      </c>
      <c r="G60" s="126" t="str">
        <f t="shared" si="37"/>
        <v/>
      </c>
      <c r="H60" s="126" t="str">
        <f t="shared" si="38"/>
        <v/>
      </c>
      <c r="I60" s="384" t="str">
        <f t="shared" si="39"/>
        <v/>
      </c>
      <c r="J60" s="385"/>
      <c r="K60" s="386">
        <v>28</v>
      </c>
      <c r="L60" s="387" t="str">
        <f t="shared" si="40"/>
        <v/>
      </c>
      <c r="M60" s="321" t="str">
        <f t="shared" si="41"/>
        <v/>
      </c>
      <c r="N60" s="323"/>
      <c r="O60" s="388" t="str">
        <f t="shared" si="42"/>
        <v/>
      </c>
      <c r="P60" s="389" t="str">
        <f t="shared" si="43"/>
        <v/>
      </c>
      <c r="Q60" s="389" t="str">
        <f t="shared" si="43"/>
        <v/>
      </c>
      <c r="R60" s="389" t="str">
        <f t="shared" si="43"/>
        <v/>
      </c>
      <c r="S60" s="389" t="str">
        <f t="shared" si="43"/>
        <v/>
      </c>
      <c r="T60" s="390" t="str">
        <f t="shared" si="43"/>
        <v/>
      </c>
      <c r="U60" s="388" t="str">
        <f t="shared" si="44"/>
        <v/>
      </c>
      <c r="V60" s="389" t="str">
        <f t="shared" si="45"/>
        <v/>
      </c>
      <c r="W60" s="389" t="str">
        <f t="shared" si="45"/>
        <v/>
      </c>
      <c r="X60" s="389" t="str">
        <f t="shared" si="45"/>
        <v/>
      </c>
      <c r="Y60" s="389" t="str">
        <f t="shared" si="45"/>
        <v/>
      </c>
      <c r="Z60" s="390" t="str">
        <f t="shared" si="45"/>
        <v/>
      </c>
      <c r="AA60" s="384" t="str">
        <f t="shared" si="46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83">
        <v>21</v>
      </c>
      <c r="F61" s="183" t="str">
        <f t="shared" si="36"/>
        <v/>
      </c>
      <c r="G61" s="126" t="str">
        <f t="shared" si="37"/>
        <v/>
      </c>
      <c r="H61" s="126" t="str">
        <f t="shared" si="38"/>
        <v/>
      </c>
      <c r="I61" s="384" t="str">
        <f t="shared" si="39"/>
        <v/>
      </c>
      <c r="J61" s="385"/>
      <c r="K61" s="386">
        <v>29</v>
      </c>
      <c r="L61" s="387" t="str">
        <f t="shared" si="40"/>
        <v/>
      </c>
      <c r="M61" s="321" t="str">
        <f t="shared" si="41"/>
        <v/>
      </c>
      <c r="N61" s="323"/>
      <c r="O61" s="388" t="str">
        <f t="shared" si="42"/>
        <v/>
      </c>
      <c r="P61" s="389" t="str">
        <f t="shared" si="43"/>
        <v/>
      </c>
      <c r="Q61" s="389" t="str">
        <f t="shared" si="43"/>
        <v/>
      </c>
      <c r="R61" s="389" t="str">
        <f t="shared" si="43"/>
        <v/>
      </c>
      <c r="S61" s="389" t="str">
        <f t="shared" si="43"/>
        <v/>
      </c>
      <c r="T61" s="390" t="str">
        <f t="shared" si="43"/>
        <v/>
      </c>
      <c r="U61" s="388" t="str">
        <f t="shared" si="44"/>
        <v/>
      </c>
      <c r="V61" s="389" t="str">
        <f t="shared" si="45"/>
        <v/>
      </c>
      <c r="W61" s="389" t="str">
        <f t="shared" si="45"/>
        <v/>
      </c>
      <c r="X61" s="389" t="str">
        <f t="shared" si="45"/>
        <v/>
      </c>
      <c r="Y61" s="389" t="str">
        <f t="shared" si="45"/>
        <v/>
      </c>
      <c r="Z61" s="390" t="str">
        <f t="shared" si="45"/>
        <v/>
      </c>
      <c r="AA61" s="384" t="str">
        <f t="shared" si="46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83">
        <v>22</v>
      </c>
      <c r="F62" s="183" t="str">
        <f t="shared" si="36"/>
        <v/>
      </c>
      <c r="G62" s="126" t="str">
        <f t="shared" si="37"/>
        <v/>
      </c>
      <c r="H62" s="126" t="str">
        <f t="shared" si="38"/>
        <v/>
      </c>
      <c r="I62" s="384" t="str">
        <f t="shared" si="39"/>
        <v/>
      </c>
      <c r="J62" s="385"/>
      <c r="K62" s="386">
        <v>30</v>
      </c>
      <c r="L62" s="387" t="str">
        <f t="shared" si="40"/>
        <v/>
      </c>
      <c r="M62" s="321" t="str">
        <f t="shared" si="41"/>
        <v/>
      </c>
      <c r="N62" s="323"/>
      <c r="O62" s="388" t="str">
        <f t="shared" si="42"/>
        <v/>
      </c>
      <c r="P62" s="389" t="str">
        <f t="shared" si="43"/>
        <v/>
      </c>
      <c r="Q62" s="389" t="str">
        <f t="shared" si="43"/>
        <v/>
      </c>
      <c r="R62" s="389" t="str">
        <f t="shared" si="43"/>
        <v/>
      </c>
      <c r="S62" s="389" t="str">
        <f t="shared" si="43"/>
        <v/>
      </c>
      <c r="T62" s="390" t="str">
        <f t="shared" si="43"/>
        <v/>
      </c>
      <c r="U62" s="388" t="str">
        <f t="shared" si="44"/>
        <v/>
      </c>
      <c r="V62" s="389" t="str">
        <f t="shared" si="45"/>
        <v/>
      </c>
      <c r="W62" s="389" t="str">
        <f t="shared" si="45"/>
        <v/>
      </c>
      <c r="X62" s="389" t="str">
        <f t="shared" si="45"/>
        <v/>
      </c>
      <c r="Y62" s="389" t="str">
        <f t="shared" si="45"/>
        <v/>
      </c>
      <c r="Z62" s="390" t="str">
        <f t="shared" si="45"/>
        <v/>
      </c>
      <c r="AA62" s="384" t="str">
        <f t="shared" si="46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83">
        <v>23</v>
      </c>
      <c r="F63" s="183" t="str">
        <f t="shared" si="36"/>
        <v/>
      </c>
      <c r="G63" s="126" t="str">
        <f t="shared" si="37"/>
        <v/>
      </c>
      <c r="H63" s="126" t="str">
        <f t="shared" si="38"/>
        <v/>
      </c>
      <c r="I63" s="384" t="str">
        <f t="shared" si="39"/>
        <v/>
      </c>
      <c r="J63" s="385"/>
      <c r="K63" s="386">
        <v>31</v>
      </c>
      <c r="L63" s="387" t="str">
        <f t="shared" si="40"/>
        <v/>
      </c>
      <c r="M63" s="321" t="str">
        <f t="shared" si="41"/>
        <v/>
      </c>
      <c r="N63" s="323"/>
      <c r="O63" s="388" t="str">
        <f t="shared" si="42"/>
        <v/>
      </c>
      <c r="P63" s="389" t="str">
        <f t="shared" si="43"/>
        <v/>
      </c>
      <c r="Q63" s="389" t="str">
        <f t="shared" si="43"/>
        <v/>
      </c>
      <c r="R63" s="389" t="str">
        <f t="shared" si="43"/>
        <v/>
      </c>
      <c r="S63" s="389" t="str">
        <f t="shared" si="43"/>
        <v/>
      </c>
      <c r="T63" s="390" t="str">
        <f t="shared" si="43"/>
        <v/>
      </c>
      <c r="U63" s="388" t="str">
        <f t="shared" si="44"/>
        <v/>
      </c>
      <c r="V63" s="389" t="str">
        <f t="shared" si="45"/>
        <v/>
      </c>
      <c r="W63" s="389" t="str">
        <f t="shared" si="45"/>
        <v/>
      </c>
      <c r="X63" s="389" t="str">
        <f t="shared" si="45"/>
        <v/>
      </c>
      <c r="Y63" s="389" t="str">
        <f t="shared" si="45"/>
        <v/>
      </c>
      <c r="Z63" s="390" t="str">
        <f t="shared" si="45"/>
        <v/>
      </c>
      <c r="AA63" s="384" t="str">
        <f t="shared" si="46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83">
        <v>24</v>
      </c>
      <c r="F64" s="183" t="str">
        <f t="shared" si="36"/>
        <v/>
      </c>
      <c r="G64" s="126" t="str">
        <f t="shared" si="37"/>
        <v/>
      </c>
      <c r="H64" s="126" t="str">
        <f t="shared" si="38"/>
        <v/>
      </c>
      <c r="I64" s="384" t="str">
        <f t="shared" si="39"/>
        <v/>
      </c>
      <c r="J64" s="385"/>
      <c r="K64" s="386">
        <v>32</v>
      </c>
      <c r="L64" s="387" t="str">
        <f t="shared" si="40"/>
        <v/>
      </c>
      <c r="M64" s="321" t="str">
        <f t="shared" si="41"/>
        <v/>
      </c>
      <c r="N64" s="323"/>
      <c r="O64" s="388" t="str">
        <f t="shared" si="42"/>
        <v/>
      </c>
      <c r="P64" s="389" t="str">
        <f t="shared" si="43"/>
        <v/>
      </c>
      <c r="Q64" s="389" t="str">
        <f t="shared" si="43"/>
        <v/>
      </c>
      <c r="R64" s="389" t="str">
        <f t="shared" si="43"/>
        <v/>
      </c>
      <c r="S64" s="389" t="str">
        <f t="shared" si="43"/>
        <v/>
      </c>
      <c r="T64" s="390" t="str">
        <f t="shared" si="43"/>
        <v/>
      </c>
      <c r="U64" s="388" t="str">
        <f t="shared" si="44"/>
        <v/>
      </c>
      <c r="V64" s="389" t="str">
        <f t="shared" si="45"/>
        <v/>
      </c>
      <c r="W64" s="389" t="str">
        <f t="shared" si="45"/>
        <v/>
      </c>
      <c r="X64" s="389" t="str">
        <f t="shared" si="45"/>
        <v/>
      </c>
      <c r="Y64" s="389" t="str">
        <f t="shared" si="45"/>
        <v/>
      </c>
      <c r="Z64" s="390" t="str">
        <f t="shared" si="45"/>
        <v/>
      </c>
      <c r="AA64" s="384" t="str">
        <f t="shared" si="46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47">F6</f>
        <v>217</v>
      </c>
      <c r="G68" s="128" t="str">
        <f t="shared" si="47"/>
        <v>Emma NUTTALL</v>
      </c>
      <c r="H68" s="129" t="str">
        <f t="shared" si="47"/>
        <v>Edinburgh Athletic</v>
      </c>
      <c r="I68" s="391">
        <f>AG6</f>
        <v>1.83</v>
      </c>
      <c r="J68" s="392"/>
      <c r="K68" s="393">
        <f t="shared" ref="K68:K83" si="48">AK6</f>
        <v>0</v>
      </c>
      <c r="L68" s="394"/>
      <c r="M68" s="130"/>
      <c r="N68" s="395">
        <f t="shared" ref="N68:N99" si="49">F68</f>
        <v>217</v>
      </c>
      <c r="O68" s="396"/>
    </row>
    <row r="69" spans="5:15" hidden="1" x14ac:dyDescent="0.3">
      <c r="E69" s="81" t="s">
        <v>46</v>
      </c>
      <c r="F69" s="127">
        <f t="shared" si="47"/>
        <v>214</v>
      </c>
      <c r="G69" s="128" t="str">
        <f t="shared" si="47"/>
        <v>Moe SASEGBON</v>
      </c>
      <c r="H69" s="129" t="str">
        <f t="shared" si="47"/>
        <v>Stevenage &amp; North Herts</v>
      </c>
      <c r="I69" s="391">
        <f t="shared" ref="I69:I83" si="50">AG7</f>
        <v>1.75</v>
      </c>
      <c r="J69" s="392"/>
      <c r="K69" s="393">
        <f t="shared" si="48"/>
        <v>0</v>
      </c>
      <c r="L69" s="394"/>
      <c r="M69" s="130"/>
      <c r="N69" s="395">
        <f t="shared" si="49"/>
        <v>214</v>
      </c>
      <c r="O69" s="396"/>
    </row>
    <row r="70" spans="5:15" hidden="1" x14ac:dyDescent="0.3">
      <c r="E70" s="81" t="s">
        <v>46</v>
      </c>
      <c r="F70" s="127">
        <f t="shared" si="47"/>
        <v>216</v>
      </c>
      <c r="G70" s="128" t="str">
        <f t="shared" si="47"/>
        <v>Emily BORTHWICK</v>
      </c>
      <c r="H70" s="129" t="str">
        <f t="shared" si="47"/>
        <v>Wigan Harriers AC</v>
      </c>
      <c r="I70" s="391">
        <f t="shared" si="50"/>
        <v>1.75</v>
      </c>
      <c r="J70" s="392"/>
      <c r="K70" s="393">
        <f t="shared" si="48"/>
        <v>0</v>
      </c>
      <c r="L70" s="394"/>
      <c r="M70" s="130"/>
      <c r="N70" s="395">
        <f t="shared" si="49"/>
        <v>216</v>
      </c>
      <c r="O70" s="396"/>
    </row>
    <row r="71" spans="5:15" hidden="1" x14ac:dyDescent="0.3">
      <c r="E71" s="81" t="s">
        <v>46</v>
      </c>
      <c r="F71" s="127">
        <f t="shared" si="47"/>
        <v>0</v>
      </c>
      <c r="G71" s="128" t="str">
        <f t="shared" si="47"/>
        <v/>
      </c>
      <c r="H71" s="129" t="str">
        <f t="shared" si="47"/>
        <v/>
      </c>
      <c r="I71" s="391">
        <f t="shared" si="50"/>
        <v>0</v>
      </c>
      <c r="J71" s="392"/>
      <c r="K71" s="393">
        <f t="shared" si="48"/>
        <v>0</v>
      </c>
      <c r="L71" s="394"/>
      <c r="M71" s="130"/>
      <c r="N71" s="395">
        <f t="shared" si="49"/>
        <v>0</v>
      </c>
      <c r="O71" s="396"/>
    </row>
    <row r="72" spans="5:15" hidden="1" x14ac:dyDescent="0.3">
      <c r="E72" s="81" t="s">
        <v>46</v>
      </c>
      <c r="F72" s="127">
        <f t="shared" si="47"/>
        <v>0</v>
      </c>
      <c r="G72" s="128" t="str">
        <f t="shared" si="47"/>
        <v/>
      </c>
      <c r="H72" s="129" t="str">
        <f t="shared" si="47"/>
        <v/>
      </c>
      <c r="I72" s="391">
        <f t="shared" si="50"/>
        <v>0</v>
      </c>
      <c r="J72" s="392"/>
      <c r="K72" s="393">
        <f t="shared" si="48"/>
        <v>0</v>
      </c>
      <c r="L72" s="394"/>
      <c r="M72" s="130"/>
      <c r="N72" s="395">
        <f t="shared" si="49"/>
        <v>0</v>
      </c>
      <c r="O72" s="396"/>
    </row>
    <row r="73" spans="5:15" hidden="1" x14ac:dyDescent="0.3">
      <c r="E73" s="81" t="s">
        <v>46</v>
      </c>
      <c r="F73" s="127">
        <f t="shared" si="47"/>
        <v>0</v>
      </c>
      <c r="G73" s="128" t="str">
        <f t="shared" si="47"/>
        <v/>
      </c>
      <c r="H73" s="129" t="str">
        <f t="shared" si="47"/>
        <v/>
      </c>
      <c r="I73" s="391">
        <f t="shared" si="50"/>
        <v>0</v>
      </c>
      <c r="J73" s="392"/>
      <c r="K73" s="393">
        <f t="shared" si="48"/>
        <v>0</v>
      </c>
      <c r="L73" s="394"/>
      <c r="M73" s="130"/>
      <c r="N73" s="395">
        <f t="shared" si="49"/>
        <v>0</v>
      </c>
      <c r="O73" s="396"/>
    </row>
    <row r="74" spans="5:15" hidden="1" x14ac:dyDescent="0.3">
      <c r="E74" s="81" t="s">
        <v>46</v>
      </c>
      <c r="F74" s="127">
        <f t="shared" si="47"/>
        <v>0</v>
      </c>
      <c r="G74" s="128" t="str">
        <f t="shared" si="47"/>
        <v/>
      </c>
      <c r="H74" s="129" t="str">
        <f t="shared" si="47"/>
        <v/>
      </c>
      <c r="I74" s="391">
        <f t="shared" si="50"/>
        <v>0</v>
      </c>
      <c r="J74" s="392"/>
      <c r="K74" s="393">
        <f t="shared" si="48"/>
        <v>0</v>
      </c>
      <c r="L74" s="394"/>
      <c r="M74" s="130"/>
      <c r="N74" s="395">
        <f t="shared" si="49"/>
        <v>0</v>
      </c>
      <c r="O74" s="396"/>
    </row>
    <row r="75" spans="5:15" hidden="1" x14ac:dyDescent="0.3">
      <c r="E75" s="81" t="s">
        <v>46</v>
      </c>
      <c r="F75" s="127">
        <f t="shared" si="47"/>
        <v>0</v>
      </c>
      <c r="G75" s="128" t="str">
        <f t="shared" si="47"/>
        <v/>
      </c>
      <c r="H75" s="129" t="str">
        <f t="shared" si="47"/>
        <v/>
      </c>
      <c r="I75" s="391">
        <f t="shared" si="50"/>
        <v>0</v>
      </c>
      <c r="J75" s="392"/>
      <c r="K75" s="393">
        <f t="shared" si="48"/>
        <v>0</v>
      </c>
      <c r="L75" s="394"/>
      <c r="M75" s="130"/>
      <c r="N75" s="395">
        <f t="shared" si="49"/>
        <v>0</v>
      </c>
      <c r="O75" s="396"/>
    </row>
    <row r="76" spans="5:15" hidden="1" x14ac:dyDescent="0.3">
      <c r="E76" s="81" t="s">
        <v>46</v>
      </c>
      <c r="F76" s="127">
        <f t="shared" si="47"/>
        <v>0</v>
      </c>
      <c r="G76" s="128" t="str">
        <f t="shared" si="47"/>
        <v/>
      </c>
      <c r="H76" s="129" t="str">
        <f t="shared" si="47"/>
        <v/>
      </c>
      <c r="I76" s="391">
        <f t="shared" si="50"/>
        <v>0</v>
      </c>
      <c r="J76" s="392"/>
      <c r="K76" s="393">
        <f t="shared" si="48"/>
        <v>0</v>
      </c>
      <c r="L76" s="394"/>
      <c r="M76" s="130"/>
      <c r="N76" s="395">
        <f t="shared" si="49"/>
        <v>0</v>
      </c>
      <c r="O76" s="396"/>
    </row>
    <row r="77" spans="5:15" hidden="1" x14ac:dyDescent="0.3">
      <c r="E77" s="81" t="s">
        <v>46</v>
      </c>
      <c r="F77" s="127">
        <f t="shared" si="47"/>
        <v>0</v>
      </c>
      <c r="G77" s="128" t="str">
        <f t="shared" si="47"/>
        <v/>
      </c>
      <c r="H77" s="129" t="str">
        <f t="shared" si="47"/>
        <v/>
      </c>
      <c r="I77" s="391">
        <f t="shared" si="50"/>
        <v>0</v>
      </c>
      <c r="J77" s="392"/>
      <c r="K77" s="393">
        <f t="shared" si="48"/>
        <v>0</v>
      </c>
      <c r="L77" s="394"/>
      <c r="M77" s="130"/>
      <c r="N77" s="395">
        <f t="shared" si="49"/>
        <v>0</v>
      </c>
      <c r="O77" s="396"/>
    </row>
    <row r="78" spans="5:15" hidden="1" x14ac:dyDescent="0.3">
      <c r="E78" s="81" t="s">
        <v>46</v>
      </c>
      <c r="F78" s="127">
        <f t="shared" si="47"/>
        <v>0</v>
      </c>
      <c r="G78" s="128" t="str">
        <f t="shared" si="47"/>
        <v/>
      </c>
      <c r="H78" s="129" t="str">
        <f t="shared" si="47"/>
        <v/>
      </c>
      <c r="I78" s="391">
        <f t="shared" si="50"/>
        <v>0</v>
      </c>
      <c r="J78" s="392"/>
      <c r="K78" s="393">
        <f t="shared" si="48"/>
        <v>0</v>
      </c>
      <c r="L78" s="394"/>
      <c r="M78" s="130"/>
      <c r="N78" s="395">
        <f t="shared" si="49"/>
        <v>0</v>
      </c>
      <c r="O78" s="396"/>
    </row>
    <row r="79" spans="5:15" hidden="1" x14ac:dyDescent="0.3">
      <c r="E79" s="81" t="s">
        <v>46</v>
      </c>
      <c r="F79" s="127">
        <f t="shared" si="47"/>
        <v>0</v>
      </c>
      <c r="G79" s="128" t="str">
        <f t="shared" si="47"/>
        <v/>
      </c>
      <c r="H79" s="129" t="str">
        <f t="shared" si="47"/>
        <v/>
      </c>
      <c r="I79" s="391">
        <f t="shared" si="50"/>
        <v>0</v>
      </c>
      <c r="J79" s="392"/>
      <c r="K79" s="393">
        <f t="shared" si="48"/>
        <v>0</v>
      </c>
      <c r="L79" s="394"/>
      <c r="M79" s="130"/>
      <c r="N79" s="395">
        <f t="shared" si="49"/>
        <v>0</v>
      </c>
      <c r="O79" s="396"/>
    </row>
    <row r="80" spans="5:15" hidden="1" x14ac:dyDescent="0.3">
      <c r="E80" s="81" t="s">
        <v>46</v>
      </c>
      <c r="F80" s="127">
        <f t="shared" si="47"/>
        <v>0</v>
      </c>
      <c r="G80" s="128" t="str">
        <f t="shared" si="47"/>
        <v/>
      </c>
      <c r="H80" s="129" t="str">
        <f t="shared" si="47"/>
        <v/>
      </c>
      <c r="I80" s="391">
        <f t="shared" si="50"/>
        <v>0</v>
      </c>
      <c r="J80" s="392"/>
      <c r="K80" s="393">
        <f t="shared" si="48"/>
        <v>0</v>
      </c>
      <c r="L80" s="394"/>
      <c r="M80" s="130"/>
      <c r="N80" s="395">
        <f t="shared" si="49"/>
        <v>0</v>
      </c>
      <c r="O80" s="396"/>
    </row>
    <row r="81" spans="5:15" hidden="1" x14ac:dyDescent="0.3">
      <c r="E81" s="81" t="s">
        <v>46</v>
      </c>
      <c r="F81" s="127">
        <f t="shared" si="47"/>
        <v>0</v>
      </c>
      <c r="G81" s="128" t="str">
        <f t="shared" si="47"/>
        <v/>
      </c>
      <c r="H81" s="129" t="str">
        <f t="shared" si="47"/>
        <v/>
      </c>
      <c r="I81" s="391">
        <f t="shared" si="50"/>
        <v>0</v>
      </c>
      <c r="J81" s="392"/>
      <c r="K81" s="393">
        <f t="shared" si="48"/>
        <v>0</v>
      </c>
      <c r="L81" s="394"/>
      <c r="M81" s="130"/>
      <c r="N81" s="395">
        <f t="shared" si="49"/>
        <v>0</v>
      </c>
      <c r="O81" s="396"/>
    </row>
    <row r="82" spans="5:15" hidden="1" x14ac:dyDescent="0.3">
      <c r="E82" s="81" t="s">
        <v>46</v>
      </c>
      <c r="F82" s="127">
        <f t="shared" si="47"/>
        <v>0</v>
      </c>
      <c r="G82" s="128" t="str">
        <f t="shared" si="47"/>
        <v/>
      </c>
      <c r="H82" s="129" t="str">
        <f t="shared" si="47"/>
        <v/>
      </c>
      <c r="I82" s="391">
        <f t="shared" si="50"/>
        <v>0</v>
      </c>
      <c r="J82" s="392"/>
      <c r="K82" s="393">
        <f t="shared" si="48"/>
        <v>0</v>
      </c>
      <c r="L82" s="394"/>
      <c r="M82" s="130"/>
      <c r="N82" s="395">
        <f t="shared" si="49"/>
        <v>0</v>
      </c>
      <c r="O82" s="396"/>
    </row>
    <row r="83" spans="5:15" hidden="1" x14ac:dyDescent="0.3">
      <c r="E83" s="81" t="s">
        <v>46</v>
      </c>
      <c r="F83" s="127">
        <f t="shared" si="47"/>
        <v>0</v>
      </c>
      <c r="G83" s="128" t="str">
        <f t="shared" si="47"/>
        <v/>
      </c>
      <c r="H83" s="129" t="str">
        <f t="shared" si="47"/>
        <v/>
      </c>
      <c r="I83" s="391">
        <f t="shared" si="50"/>
        <v>0</v>
      </c>
      <c r="J83" s="392"/>
      <c r="K83" s="393">
        <f t="shared" si="48"/>
        <v>0</v>
      </c>
      <c r="L83" s="394"/>
      <c r="M83" s="130"/>
      <c r="N83" s="395">
        <f t="shared" si="49"/>
        <v>0</v>
      </c>
      <c r="O83" s="396"/>
    </row>
    <row r="84" spans="5:15" hidden="1" x14ac:dyDescent="0.3">
      <c r="E84" s="81" t="s">
        <v>46</v>
      </c>
      <c r="F84" s="127">
        <f t="shared" ref="F84:H99" si="51">F38</f>
        <v>0</v>
      </c>
      <c r="G84" s="128" t="str">
        <f t="shared" si="51"/>
        <v/>
      </c>
      <c r="H84" s="129" t="str">
        <f t="shared" si="51"/>
        <v/>
      </c>
      <c r="I84" s="391">
        <f t="shared" ref="I84:I99" si="52">AG38</f>
        <v>0</v>
      </c>
      <c r="J84" s="392"/>
      <c r="K84" s="393">
        <f t="shared" ref="K84:K99" si="53">AK38</f>
        <v>0</v>
      </c>
      <c r="L84" s="394"/>
      <c r="M84" s="130"/>
      <c r="N84" s="395">
        <f t="shared" si="49"/>
        <v>0</v>
      </c>
      <c r="O84" s="396"/>
    </row>
    <row r="85" spans="5:15" hidden="1" x14ac:dyDescent="0.3">
      <c r="E85" s="81" t="s">
        <v>46</v>
      </c>
      <c r="F85" s="127">
        <f t="shared" si="51"/>
        <v>0</v>
      </c>
      <c r="G85" s="128" t="str">
        <f t="shared" si="51"/>
        <v/>
      </c>
      <c r="H85" s="129" t="str">
        <f t="shared" si="51"/>
        <v/>
      </c>
      <c r="I85" s="391">
        <f t="shared" si="52"/>
        <v>0</v>
      </c>
      <c r="J85" s="392"/>
      <c r="K85" s="393">
        <f t="shared" si="53"/>
        <v>0</v>
      </c>
      <c r="L85" s="394"/>
      <c r="M85" s="130"/>
      <c r="N85" s="395">
        <f t="shared" si="49"/>
        <v>0</v>
      </c>
      <c r="O85" s="396"/>
    </row>
    <row r="86" spans="5:15" hidden="1" x14ac:dyDescent="0.3">
      <c r="E86" s="81" t="s">
        <v>46</v>
      </c>
      <c r="F86" s="127">
        <f t="shared" si="51"/>
        <v>0</v>
      </c>
      <c r="G86" s="128" t="str">
        <f t="shared" si="51"/>
        <v/>
      </c>
      <c r="H86" s="129" t="str">
        <f t="shared" si="51"/>
        <v/>
      </c>
      <c r="I86" s="391">
        <f t="shared" si="52"/>
        <v>0</v>
      </c>
      <c r="J86" s="392"/>
      <c r="K86" s="393">
        <f t="shared" si="53"/>
        <v>0</v>
      </c>
      <c r="L86" s="394"/>
      <c r="M86" s="130"/>
      <c r="N86" s="395">
        <f t="shared" si="49"/>
        <v>0</v>
      </c>
      <c r="O86" s="396"/>
    </row>
    <row r="87" spans="5:15" hidden="1" x14ac:dyDescent="0.3">
      <c r="E87" s="81" t="s">
        <v>46</v>
      </c>
      <c r="F87" s="127">
        <f t="shared" si="51"/>
        <v>0</v>
      </c>
      <c r="G87" s="128" t="str">
        <f t="shared" si="51"/>
        <v/>
      </c>
      <c r="H87" s="129" t="str">
        <f t="shared" si="51"/>
        <v/>
      </c>
      <c r="I87" s="391">
        <f t="shared" si="52"/>
        <v>0</v>
      </c>
      <c r="J87" s="392"/>
      <c r="K87" s="393">
        <f t="shared" si="53"/>
        <v>0</v>
      </c>
      <c r="L87" s="394"/>
      <c r="M87" s="130"/>
      <c r="N87" s="395">
        <f t="shared" si="49"/>
        <v>0</v>
      </c>
      <c r="O87" s="396"/>
    </row>
    <row r="88" spans="5:15" hidden="1" x14ac:dyDescent="0.3">
      <c r="E88" s="81" t="s">
        <v>46</v>
      </c>
      <c r="F88" s="127">
        <f t="shared" si="51"/>
        <v>0</v>
      </c>
      <c r="G88" s="128" t="str">
        <f t="shared" si="51"/>
        <v/>
      </c>
      <c r="H88" s="129" t="str">
        <f t="shared" si="51"/>
        <v/>
      </c>
      <c r="I88" s="391">
        <f t="shared" si="52"/>
        <v>0</v>
      </c>
      <c r="J88" s="392"/>
      <c r="K88" s="393">
        <f t="shared" si="53"/>
        <v>0</v>
      </c>
      <c r="L88" s="394"/>
      <c r="M88" s="130"/>
      <c r="N88" s="395">
        <f t="shared" si="49"/>
        <v>0</v>
      </c>
      <c r="O88" s="396"/>
    </row>
    <row r="89" spans="5:15" hidden="1" x14ac:dyDescent="0.3">
      <c r="E89" s="81" t="s">
        <v>46</v>
      </c>
      <c r="F89" s="127">
        <f t="shared" si="51"/>
        <v>0</v>
      </c>
      <c r="G89" s="128" t="str">
        <f t="shared" si="51"/>
        <v/>
      </c>
      <c r="H89" s="129" t="str">
        <f t="shared" si="51"/>
        <v/>
      </c>
      <c r="I89" s="391">
        <f t="shared" si="52"/>
        <v>0</v>
      </c>
      <c r="J89" s="392"/>
      <c r="K89" s="393">
        <f t="shared" si="53"/>
        <v>0</v>
      </c>
      <c r="L89" s="394"/>
      <c r="M89" s="130"/>
      <c r="N89" s="395">
        <f t="shared" si="49"/>
        <v>0</v>
      </c>
      <c r="O89" s="396"/>
    </row>
    <row r="90" spans="5:15" hidden="1" x14ac:dyDescent="0.3">
      <c r="E90" s="81" t="s">
        <v>46</v>
      </c>
      <c r="F90" s="127">
        <f t="shared" si="51"/>
        <v>0</v>
      </c>
      <c r="G90" s="128" t="str">
        <f t="shared" si="51"/>
        <v/>
      </c>
      <c r="H90" s="129" t="str">
        <f t="shared" si="51"/>
        <v/>
      </c>
      <c r="I90" s="391">
        <f t="shared" si="52"/>
        <v>0</v>
      </c>
      <c r="J90" s="392"/>
      <c r="K90" s="393">
        <f t="shared" si="53"/>
        <v>0</v>
      </c>
      <c r="L90" s="394"/>
      <c r="M90" s="130"/>
      <c r="N90" s="395">
        <f t="shared" si="49"/>
        <v>0</v>
      </c>
      <c r="O90" s="396"/>
    </row>
    <row r="91" spans="5:15" hidden="1" x14ac:dyDescent="0.3">
      <c r="E91" s="81" t="s">
        <v>46</v>
      </c>
      <c r="F91" s="127">
        <f t="shared" si="51"/>
        <v>0</v>
      </c>
      <c r="G91" s="128" t="str">
        <f t="shared" si="51"/>
        <v/>
      </c>
      <c r="H91" s="129" t="str">
        <f t="shared" si="51"/>
        <v/>
      </c>
      <c r="I91" s="391">
        <f t="shared" si="52"/>
        <v>0</v>
      </c>
      <c r="J91" s="392"/>
      <c r="K91" s="393">
        <f t="shared" si="53"/>
        <v>0</v>
      </c>
      <c r="L91" s="394"/>
      <c r="M91" s="130"/>
      <c r="N91" s="395">
        <f t="shared" si="49"/>
        <v>0</v>
      </c>
      <c r="O91" s="396"/>
    </row>
    <row r="92" spans="5:15" hidden="1" x14ac:dyDescent="0.3">
      <c r="E92" s="81" t="s">
        <v>46</v>
      </c>
      <c r="F92" s="127">
        <f t="shared" si="51"/>
        <v>0</v>
      </c>
      <c r="G92" s="128" t="str">
        <f t="shared" si="51"/>
        <v/>
      </c>
      <c r="H92" s="129" t="str">
        <f t="shared" si="51"/>
        <v/>
      </c>
      <c r="I92" s="391">
        <f t="shared" si="52"/>
        <v>0</v>
      </c>
      <c r="J92" s="392"/>
      <c r="K92" s="393">
        <f t="shared" si="53"/>
        <v>0</v>
      </c>
      <c r="L92" s="394"/>
      <c r="M92" s="130"/>
      <c r="N92" s="395">
        <f t="shared" si="49"/>
        <v>0</v>
      </c>
      <c r="O92" s="396"/>
    </row>
    <row r="93" spans="5:15" hidden="1" x14ac:dyDescent="0.3">
      <c r="E93" s="81" t="s">
        <v>46</v>
      </c>
      <c r="F93" s="127">
        <f t="shared" si="51"/>
        <v>0</v>
      </c>
      <c r="G93" s="128" t="str">
        <f t="shared" si="51"/>
        <v/>
      </c>
      <c r="H93" s="129" t="str">
        <f t="shared" si="51"/>
        <v/>
      </c>
      <c r="I93" s="391">
        <f t="shared" si="52"/>
        <v>0</v>
      </c>
      <c r="J93" s="392"/>
      <c r="K93" s="393">
        <f t="shared" si="53"/>
        <v>0</v>
      </c>
      <c r="L93" s="394"/>
      <c r="M93" s="130"/>
      <c r="N93" s="395">
        <f t="shared" si="49"/>
        <v>0</v>
      </c>
      <c r="O93" s="396"/>
    </row>
    <row r="94" spans="5:15" hidden="1" x14ac:dyDescent="0.3">
      <c r="E94" s="81" t="s">
        <v>46</v>
      </c>
      <c r="F94" s="127">
        <f t="shared" si="51"/>
        <v>0</v>
      </c>
      <c r="G94" s="128" t="str">
        <f t="shared" si="51"/>
        <v/>
      </c>
      <c r="H94" s="129" t="str">
        <f t="shared" si="51"/>
        <v/>
      </c>
      <c r="I94" s="391">
        <f t="shared" si="52"/>
        <v>0</v>
      </c>
      <c r="J94" s="392"/>
      <c r="K94" s="393">
        <f t="shared" si="53"/>
        <v>0</v>
      </c>
      <c r="L94" s="394"/>
      <c r="M94" s="130"/>
      <c r="N94" s="395">
        <f t="shared" si="49"/>
        <v>0</v>
      </c>
      <c r="O94" s="396"/>
    </row>
    <row r="95" spans="5:15" hidden="1" x14ac:dyDescent="0.3">
      <c r="E95" s="81" t="s">
        <v>46</v>
      </c>
      <c r="F95" s="127">
        <f t="shared" si="51"/>
        <v>0</v>
      </c>
      <c r="G95" s="128" t="str">
        <f t="shared" si="51"/>
        <v/>
      </c>
      <c r="H95" s="129" t="str">
        <f t="shared" si="51"/>
        <v/>
      </c>
      <c r="I95" s="391">
        <f t="shared" si="52"/>
        <v>0</v>
      </c>
      <c r="J95" s="392"/>
      <c r="K95" s="393">
        <f t="shared" si="53"/>
        <v>0</v>
      </c>
      <c r="L95" s="394"/>
      <c r="M95" s="130"/>
      <c r="N95" s="395">
        <f t="shared" si="49"/>
        <v>0</v>
      </c>
      <c r="O95" s="396"/>
    </row>
    <row r="96" spans="5:15" hidden="1" x14ac:dyDescent="0.3">
      <c r="E96" s="81" t="s">
        <v>46</v>
      </c>
      <c r="F96" s="127">
        <f t="shared" si="51"/>
        <v>0</v>
      </c>
      <c r="G96" s="128" t="str">
        <f t="shared" si="51"/>
        <v/>
      </c>
      <c r="H96" s="129" t="str">
        <f t="shared" si="51"/>
        <v/>
      </c>
      <c r="I96" s="391">
        <f t="shared" si="52"/>
        <v>0</v>
      </c>
      <c r="J96" s="392"/>
      <c r="K96" s="393">
        <f t="shared" si="53"/>
        <v>0</v>
      </c>
      <c r="L96" s="394"/>
      <c r="M96" s="130"/>
      <c r="N96" s="395">
        <f t="shared" si="49"/>
        <v>0</v>
      </c>
      <c r="O96" s="396"/>
    </row>
    <row r="97" spans="5:15" hidden="1" x14ac:dyDescent="0.3">
      <c r="E97" s="81" t="s">
        <v>46</v>
      </c>
      <c r="F97" s="127">
        <f t="shared" si="51"/>
        <v>0</v>
      </c>
      <c r="G97" s="128" t="str">
        <f t="shared" si="51"/>
        <v/>
      </c>
      <c r="H97" s="129" t="str">
        <f t="shared" si="51"/>
        <v/>
      </c>
      <c r="I97" s="391">
        <f t="shared" si="52"/>
        <v>0</v>
      </c>
      <c r="J97" s="392"/>
      <c r="K97" s="393">
        <f t="shared" si="53"/>
        <v>0</v>
      </c>
      <c r="L97" s="394"/>
      <c r="M97" s="130"/>
      <c r="N97" s="395">
        <f t="shared" si="49"/>
        <v>0</v>
      </c>
      <c r="O97" s="396"/>
    </row>
    <row r="98" spans="5:15" hidden="1" x14ac:dyDescent="0.3">
      <c r="E98" s="81" t="s">
        <v>46</v>
      </c>
      <c r="F98" s="127">
        <f t="shared" si="51"/>
        <v>0</v>
      </c>
      <c r="G98" s="128" t="str">
        <f t="shared" si="51"/>
        <v/>
      </c>
      <c r="H98" s="129" t="str">
        <f t="shared" si="51"/>
        <v/>
      </c>
      <c r="I98" s="391">
        <f t="shared" si="52"/>
        <v>0</v>
      </c>
      <c r="J98" s="392"/>
      <c r="K98" s="393">
        <f t="shared" si="53"/>
        <v>0</v>
      </c>
      <c r="L98" s="394"/>
      <c r="M98" s="130"/>
      <c r="N98" s="395">
        <f t="shared" si="49"/>
        <v>0</v>
      </c>
      <c r="O98" s="396"/>
    </row>
    <row r="99" spans="5:15" hidden="1" x14ac:dyDescent="0.3">
      <c r="E99" s="81" t="s">
        <v>46</v>
      </c>
      <c r="F99" s="127">
        <f t="shared" si="51"/>
        <v>0</v>
      </c>
      <c r="G99" s="128" t="str">
        <f t="shared" si="51"/>
        <v/>
      </c>
      <c r="H99" s="129" t="str">
        <f t="shared" si="51"/>
        <v/>
      </c>
      <c r="I99" s="391">
        <f t="shared" si="52"/>
        <v>0</v>
      </c>
      <c r="J99" s="392"/>
      <c r="K99" s="393">
        <f t="shared" si="53"/>
        <v>0</v>
      </c>
      <c r="L99" s="394"/>
      <c r="M99" s="130"/>
      <c r="N99" s="395">
        <f t="shared" si="49"/>
        <v>0</v>
      </c>
      <c r="O99" s="396"/>
    </row>
  </sheetData>
  <sheetProtection formatCells="0" formatColumns="0" formatRows="0"/>
  <mergeCells count="720"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AA43:AB43"/>
    <mergeCell ref="AC43:AD43"/>
    <mergeCell ref="AE43:AF43"/>
    <mergeCell ref="S47:T47"/>
    <mergeCell ref="U47:V47"/>
    <mergeCell ref="W47:X47"/>
    <mergeCell ref="Y47:Z47"/>
    <mergeCell ref="AA45:AB45"/>
    <mergeCell ref="AC45:AD45"/>
    <mergeCell ref="AE45:AF45"/>
    <mergeCell ref="U43:V43"/>
    <mergeCell ref="W43:X43"/>
    <mergeCell ref="Y43:Z43"/>
    <mergeCell ref="S45:T45"/>
    <mergeCell ref="U45:V45"/>
    <mergeCell ref="W45:X45"/>
    <mergeCell ref="Y45:Z45"/>
    <mergeCell ref="O41:P41"/>
    <mergeCell ref="Q41:R41"/>
    <mergeCell ref="S41:T41"/>
    <mergeCell ref="U41:V41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W41:X41"/>
    <mergeCell ref="Y41:Z41"/>
    <mergeCell ref="AE39:AF39"/>
    <mergeCell ref="AG39:AH39"/>
    <mergeCell ref="I40:J40"/>
    <mergeCell ref="K40:L40"/>
    <mergeCell ref="M40:N40"/>
    <mergeCell ref="O40:P40"/>
    <mergeCell ref="Q40:R40"/>
    <mergeCell ref="S40:T40"/>
    <mergeCell ref="AG40:AH40"/>
    <mergeCell ref="U40:V40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AG41:AH41"/>
    <mergeCell ref="I41:J41"/>
    <mergeCell ref="K41:L41"/>
    <mergeCell ref="M41:N41"/>
    <mergeCell ref="AG38:AH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A39:AB39"/>
    <mergeCell ref="AC39:AD39"/>
    <mergeCell ref="AC37:AD37"/>
    <mergeCell ref="AE37:AF37"/>
    <mergeCell ref="AG37:AH37"/>
    <mergeCell ref="AJ36:AJ37"/>
    <mergeCell ref="AK36:AK37"/>
    <mergeCell ref="AL36:AM37"/>
    <mergeCell ref="AC36:AD36"/>
    <mergeCell ref="AE36:AF36"/>
    <mergeCell ref="AG36:AH36"/>
    <mergeCell ref="AI36:AI37"/>
    <mergeCell ref="I37:J37"/>
    <mergeCell ref="K37:L37"/>
    <mergeCell ref="M37:N37"/>
    <mergeCell ref="O37:P37"/>
    <mergeCell ref="Q37:R37"/>
    <mergeCell ref="S37:T37"/>
    <mergeCell ref="U37:V37"/>
    <mergeCell ref="Y36:Z36"/>
    <mergeCell ref="AA36:AB36"/>
    <mergeCell ref="W37:X37"/>
    <mergeCell ref="Y37:Z37"/>
    <mergeCell ref="AA37:AB37"/>
    <mergeCell ref="AA35:AM35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T32"/>
    <mergeCell ref="U32:Z32"/>
    <mergeCell ref="AA32:AB32"/>
    <mergeCell ref="AC30:AM30"/>
    <mergeCell ref="I31:J31"/>
    <mergeCell ref="K31:L31"/>
    <mergeCell ref="M31:N31"/>
    <mergeCell ref="O31:T31"/>
    <mergeCell ref="U31:Z31"/>
    <mergeCell ref="AA31:AB31"/>
    <mergeCell ref="I30:J30"/>
    <mergeCell ref="K30:L30"/>
    <mergeCell ref="M30:N30"/>
    <mergeCell ref="O30:T30"/>
    <mergeCell ref="U30:Z30"/>
    <mergeCell ref="AA30:AB30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I24:J24"/>
    <mergeCell ref="K24:L24"/>
    <mergeCell ref="M24:N24"/>
    <mergeCell ref="O24:T24"/>
    <mergeCell ref="U24:Z24"/>
    <mergeCell ref="AA24:AB24"/>
    <mergeCell ref="AA21:AB21"/>
    <mergeCell ref="AC21:AD21"/>
    <mergeCell ref="AE21:AF21"/>
    <mergeCell ref="AG21:AH21"/>
    <mergeCell ref="E23:J23"/>
    <mergeCell ref="K23:AB23"/>
    <mergeCell ref="AC23:AM23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C20:AD20"/>
    <mergeCell ref="AE20:AF20"/>
    <mergeCell ref="AA19:AB19"/>
    <mergeCell ref="AC19:AD19"/>
    <mergeCell ref="AE19:AF19"/>
    <mergeCell ref="AG19:AH19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7:AB17"/>
    <mergeCell ref="AC17:AD17"/>
    <mergeCell ref="AE17:AF17"/>
    <mergeCell ref="AG17:AH17"/>
    <mergeCell ref="I18:J18"/>
    <mergeCell ref="K18:L18"/>
    <mergeCell ref="M18:N18"/>
    <mergeCell ref="O18:P18"/>
    <mergeCell ref="Q18:R18"/>
    <mergeCell ref="S18:T18"/>
    <mergeCell ref="AG18:AH18"/>
    <mergeCell ref="U18:V18"/>
    <mergeCell ref="W18:X18"/>
    <mergeCell ref="Y18:Z18"/>
    <mergeCell ref="AA18:AB18"/>
    <mergeCell ref="AC18:AD18"/>
    <mergeCell ref="AE18:AF18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AE15:AF15"/>
    <mergeCell ref="AG15:AH15"/>
    <mergeCell ref="I16:J16"/>
    <mergeCell ref="K16:L16"/>
    <mergeCell ref="M16:N16"/>
    <mergeCell ref="O16:P16"/>
    <mergeCell ref="Q16:R16"/>
    <mergeCell ref="S16:T16"/>
    <mergeCell ref="AG16:AH16"/>
    <mergeCell ref="U16:V16"/>
    <mergeCell ref="W16:X16"/>
    <mergeCell ref="Y16:Z16"/>
    <mergeCell ref="AA16:AB16"/>
    <mergeCell ref="AC16:AD16"/>
    <mergeCell ref="AE16:AF16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3:AB13"/>
    <mergeCell ref="AC13:AD13"/>
    <mergeCell ref="AE13:AF13"/>
    <mergeCell ref="AG13:AH13"/>
    <mergeCell ref="I14:J14"/>
    <mergeCell ref="K14:L14"/>
    <mergeCell ref="M14:N14"/>
    <mergeCell ref="O14:P14"/>
    <mergeCell ref="Q14:R14"/>
    <mergeCell ref="S14:T14"/>
    <mergeCell ref="AG14:AH14"/>
    <mergeCell ref="U14:V14"/>
    <mergeCell ref="W14:X14"/>
    <mergeCell ref="Y14:Z14"/>
    <mergeCell ref="AA14:AB14"/>
    <mergeCell ref="AC14:AD14"/>
    <mergeCell ref="AE14:AF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1:AB11"/>
    <mergeCell ref="AC11:AD11"/>
    <mergeCell ref="AE11:AF11"/>
    <mergeCell ref="AG11:AH11"/>
    <mergeCell ref="I12:J12"/>
    <mergeCell ref="K12:L12"/>
    <mergeCell ref="M12:N12"/>
    <mergeCell ref="O12:P12"/>
    <mergeCell ref="Q12:R12"/>
    <mergeCell ref="S12:T12"/>
    <mergeCell ref="AG12:AH12"/>
    <mergeCell ref="U12:V12"/>
    <mergeCell ref="W12:X12"/>
    <mergeCell ref="Y12:Z12"/>
    <mergeCell ref="AA12:AB12"/>
    <mergeCell ref="AC12:AD12"/>
    <mergeCell ref="AE12:AF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9:AB9"/>
    <mergeCell ref="AC9:AD9"/>
    <mergeCell ref="AE9:AF9"/>
    <mergeCell ref="AG9:AH9"/>
    <mergeCell ref="I10:J10"/>
    <mergeCell ref="K10:L10"/>
    <mergeCell ref="M10:N10"/>
    <mergeCell ref="O10:P10"/>
    <mergeCell ref="Q10:R10"/>
    <mergeCell ref="S10:T10"/>
    <mergeCell ref="AG10:AH10"/>
    <mergeCell ref="U10:V10"/>
    <mergeCell ref="W10:X10"/>
    <mergeCell ref="Y10:Z10"/>
    <mergeCell ref="AA10:AB10"/>
    <mergeCell ref="AC10:AD10"/>
    <mergeCell ref="AE10:AF10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S8:T8"/>
    <mergeCell ref="AG8:AH8"/>
    <mergeCell ref="U8:V8"/>
    <mergeCell ref="W8:X8"/>
    <mergeCell ref="Y8:Z8"/>
    <mergeCell ref="AA8:AB8"/>
    <mergeCell ref="AC8:AD8"/>
    <mergeCell ref="AE8:AF8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E5:AF5"/>
    <mergeCell ref="AG5:AH5"/>
    <mergeCell ref="I6:J6"/>
    <mergeCell ref="K6:L6"/>
    <mergeCell ref="M6:N6"/>
    <mergeCell ref="O6:P6"/>
    <mergeCell ref="Q6:R6"/>
    <mergeCell ref="S6:T6"/>
    <mergeCell ref="AG6:AH6"/>
    <mergeCell ref="U6:V6"/>
    <mergeCell ref="W6:X6"/>
    <mergeCell ref="Y6:Z6"/>
    <mergeCell ref="AA6:AB6"/>
    <mergeCell ref="AC6:AD6"/>
    <mergeCell ref="AE6:AF6"/>
    <mergeCell ref="AM4:AM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E4:AF4"/>
    <mergeCell ref="AG4:AH4"/>
    <mergeCell ref="AI4:AI5"/>
    <mergeCell ref="AJ4:AJ5"/>
    <mergeCell ref="AK4:AK5"/>
    <mergeCell ref="AL4:AL5"/>
    <mergeCell ref="S4:T4"/>
    <mergeCell ref="U4:V4"/>
    <mergeCell ref="W4:X4"/>
    <mergeCell ref="Y4:Z4"/>
    <mergeCell ref="AA4:AB4"/>
    <mergeCell ref="AC4:AD4"/>
    <mergeCell ref="AA5:AB5"/>
    <mergeCell ref="AC5:AD5"/>
    <mergeCell ref="E3:F3"/>
    <mergeCell ref="G3:H3"/>
    <mergeCell ref="I3:K3"/>
    <mergeCell ref="L3:N3"/>
    <mergeCell ref="O3:T3"/>
    <mergeCell ref="I4:J4"/>
    <mergeCell ref="K4:L4"/>
    <mergeCell ref="M4:N4"/>
    <mergeCell ref="O4:P4"/>
    <mergeCell ref="Q4:R4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6:F21">
    <cfRule type="duplicateValues" dxfId="47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ignoredErrors>
    <ignoredError sqref="AH21 AH7 AH8 AH10 AH11 AH12 AH13 AH14 AH15 AH16 AH17 AH18 AH19 AH2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3" activePane="bottomLeft" state="frozenSplit"/>
      <selection activeCell="M32" sqref="M32:N32"/>
      <selection pane="bottomLeft" activeCell="H19" sqref="H19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1002</v>
      </c>
      <c r="F1" s="182"/>
      <c r="G1" s="182"/>
      <c r="H1" s="182"/>
      <c r="I1" s="182"/>
      <c r="J1" s="182"/>
      <c r="K1" s="18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253</v>
      </c>
      <c r="H3" s="313"/>
      <c r="I3" s="310" t="s">
        <v>20</v>
      </c>
      <c r="J3" s="314"/>
      <c r="K3" s="311"/>
      <c r="L3" s="315">
        <v>13.1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750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1.68</v>
      </c>
      <c r="L4" s="341"/>
      <c r="M4" s="333">
        <v>1.73</v>
      </c>
      <c r="N4" s="341"/>
      <c r="O4" s="333">
        <v>1.78</v>
      </c>
      <c r="P4" s="341"/>
      <c r="Q4" s="335">
        <v>1.82</v>
      </c>
      <c r="R4" s="341"/>
      <c r="S4" s="335">
        <v>1.86</v>
      </c>
      <c r="T4" s="334"/>
      <c r="U4" s="333">
        <v>1.89</v>
      </c>
      <c r="V4" s="334"/>
      <c r="W4" s="335">
        <v>1.92</v>
      </c>
      <c r="X4" s="334"/>
      <c r="Y4" s="333">
        <v>1.95</v>
      </c>
      <c r="Z4" s="334"/>
      <c r="AA4" s="333">
        <v>1.98</v>
      </c>
      <c r="AB4" s="334"/>
      <c r="AC4" s="333">
        <v>2</v>
      </c>
      <c r="AD4" s="334"/>
      <c r="AE4" s="333">
        <v>2.02</v>
      </c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179"/>
      <c r="AX4" s="179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ht="15.75" x14ac:dyDescent="0.3">
      <c r="E5" s="88"/>
      <c r="F5" s="178"/>
      <c r="G5" s="153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179"/>
      <c r="AX5" s="179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179"/>
      <c r="C6" s="86"/>
      <c r="D6" s="86"/>
      <c r="E6" s="88">
        <v>1</v>
      </c>
      <c r="F6" s="172"/>
      <c r="G6" s="54" t="str">
        <f t="shared" ref="G6:G21" si="0">IFERROR(VLOOKUP($F6,high_j,2,FALSE)&amp;" "&amp;UPPER(VLOOKUP($F6,high_j,3,FALSE)),"")</f>
        <v/>
      </c>
      <c r="H6" s="192" t="str">
        <f t="shared" ref="H6:H21" si="1">IFERROR(VLOOKUP($F6,high_j,5,FALSE),"")</f>
        <v/>
      </c>
      <c r="I6" s="346"/>
      <c r="J6" s="347"/>
      <c r="K6" s="342"/>
      <c r="L6" s="343"/>
      <c r="M6" s="342"/>
      <c r="N6" s="343"/>
      <c r="O6" s="342"/>
      <c r="P6" s="343"/>
      <c r="Q6" s="342"/>
      <c r="R6" s="343"/>
      <c r="S6" s="342"/>
      <c r="T6" s="343"/>
      <c r="U6" s="342"/>
      <c r="V6" s="343"/>
      <c r="W6" s="342"/>
      <c r="X6" s="343"/>
      <c r="Y6" s="342"/>
      <c r="Z6" s="343"/>
      <c r="AA6" s="342"/>
      <c r="AB6" s="343"/>
      <c r="AC6" s="342"/>
      <c r="AD6" s="343"/>
      <c r="AE6" s="342"/>
      <c r="AF6" s="343"/>
      <c r="AG6" s="344"/>
      <c r="AH6" s="345"/>
      <c r="AI6" s="98"/>
      <c r="AJ6" s="98"/>
      <c r="AK6" s="137"/>
      <c r="AL6" s="188"/>
      <c r="AM6" s="69"/>
      <c r="AN6" s="101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Z6" s="102"/>
      <c r="BA6" s="102"/>
      <c r="BB6" s="93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</row>
    <row r="7" spans="1:93" ht="15.95" customHeight="1" x14ac:dyDescent="0.3">
      <c r="B7" s="179"/>
      <c r="C7" s="86"/>
      <c r="D7" s="86"/>
      <c r="E7" s="88">
        <v>2</v>
      </c>
      <c r="F7" s="172">
        <v>194</v>
      </c>
      <c r="G7" s="54" t="str">
        <f t="shared" si="0"/>
        <v>Curtis WOOD</v>
      </c>
      <c r="H7" s="192" t="str">
        <f t="shared" si="1"/>
        <v>Cambridge &amp; Coleridge</v>
      </c>
      <c r="I7" s="346"/>
      <c r="J7" s="347"/>
      <c r="K7" s="342"/>
      <c r="L7" s="343"/>
      <c r="M7" s="342"/>
      <c r="N7" s="343"/>
      <c r="O7" s="342"/>
      <c r="P7" s="343"/>
      <c r="Q7" s="342"/>
      <c r="R7" s="343"/>
      <c r="S7" s="342"/>
      <c r="T7" s="343"/>
      <c r="U7" s="342" t="s">
        <v>1033</v>
      </c>
      <c r="V7" s="343"/>
      <c r="W7" s="342" t="s">
        <v>1033</v>
      </c>
      <c r="X7" s="343"/>
      <c r="Y7" s="342" t="s">
        <v>1035</v>
      </c>
      <c r="Z7" s="343"/>
      <c r="AA7" s="342" t="s">
        <v>1036</v>
      </c>
      <c r="AB7" s="343"/>
      <c r="AC7" s="342"/>
      <c r="AD7" s="343"/>
      <c r="AE7" s="342"/>
      <c r="AF7" s="343"/>
      <c r="AG7" s="344">
        <v>1.95</v>
      </c>
      <c r="AH7" s="345"/>
      <c r="AI7" s="98">
        <v>3</v>
      </c>
      <c r="AJ7" s="98">
        <v>2</v>
      </c>
      <c r="AK7" s="101">
        <v>1</v>
      </c>
      <c r="AL7" s="188" t="str">
        <f t="shared" ref="AL7:AL21" si="2">IFERROR(VLOOKUP($F7,high_j,4,FALSE),"")</f>
        <v>Senior</v>
      </c>
      <c r="AM7" s="69" t="str">
        <f t="shared" ref="AM7:AM21" si="3">IFERROR(VLOOKUP($F7,high_j,7,FALSE),"")</f>
        <v>2.01</v>
      </c>
      <c r="AO7" s="179"/>
      <c r="AP7" s="179"/>
      <c r="AQ7" s="179"/>
      <c r="AR7" s="179"/>
      <c r="AS7" s="179"/>
      <c r="AT7" s="179" t="e">
        <f t="shared" ref="AT7:AT21" si="4">IF(AU7="","",REPT(AV7,AU7-1))</f>
        <v>#REF!</v>
      </c>
      <c r="AU7" s="179" t="e">
        <f t="shared" ref="AU7:AU21" si="5">IF(AV7="","",HLOOKUP(AM7,$BK$5:$BR$22,18,FALSE))</f>
        <v>#REF!</v>
      </c>
      <c r="AV7" s="179" t="e">
        <f>IF(OR(AM7=0,AM7=""),"",IF(OR(AM7=AM8,AM7=AM9,AM7=AM10,AM7=AM11,AM7=AM12,AM7=AM13,AM7=#REF!,AM7=AM15,AM7=AM14,AM7=AM17,AM7=AM18,AM7=AM19,AM7=AM20,AM7=AM21,AM7=AM6),"=",""))</f>
        <v>#REF!</v>
      </c>
      <c r="AW7" s="179" t="e">
        <f>IF(OR(#REF!=0,AG7=0,#REF!="B"),"",#REF!)</f>
        <v>#REF!</v>
      </c>
      <c r="AX7" s="179" t="e">
        <f>IF(OR(#REF!=0,AG7=0,#REF!="A"),"",#REF!)</f>
        <v>#REF!</v>
      </c>
      <c r="AZ7" s="102" t="e">
        <f t="shared" ref="AZ7:AZ16" si="6">IF(AW7="","",AW7+($AK7/10))</f>
        <v>#REF!</v>
      </c>
      <c r="BA7" s="102" t="e">
        <f t="shared" ref="BA7:BA16" si="7">IF(AX7="","",AX7+($AK7/10))</f>
        <v>#REF!</v>
      </c>
      <c r="BB7" s="93"/>
      <c r="BC7" s="102" t="str">
        <f t="shared" ref="BC7:BJ21" si="8">IF($AL7="","",IF($AL7=BC$5,$AL7,""))</f>
        <v/>
      </c>
      <c r="BD7" s="102" t="str">
        <f t="shared" si="8"/>
        <v/>
      </c>
      <c r="BE7" s="102" t="str">
        <f t="shared" si="8"/>
        <v/>
      </c>
      <c r="BF7" s="102" t="str">
        <f t="shared" si="8"/>
        <v/>
      </c>
      <c r="BG7" s="102" t="str">
        <f t="shared" si="8"/>
        <v/>
      </c>
      <c r="BH7" s="102" t="str">
        <f t="shared" si="8"/>
        <v/>
      </c>
      <c r="BI7" s="102" t="str">
        <f t="shared" si="8"/>
        <v/>
      </c>
      <c r="BJ7" s="102" t="str">
        <f t="shared" si="8"/>
        <v/>
      </c>
      <c r="BK7" s="102" t="str">
        <f t="shared" ref="BK7:BR21" si="9">IF($AM7="","",IF($AM7=BK$5,$AM7,""))</f>
        <v/>
      </c>
      <c r="BL7" s="102" t="str">
        <f t="shared" si="9"/>
        <v/>
      </c>
      <c r="BM7" s="102" t="str">
        <f t="shared" si="9"/>
        <v/>
      </c>
      <c r="BN7" s="102" t="str">
        <f t="shared" si="9"/>
        <v/>
      </c>
      <c r="BO7" s="102" t="str">
        <f t="shared" si="9"/>
        <v/>
      </c>
      <c r="BP7" s="102" t="str">
        <f t="shared" si="9"/>
        <v/>
      </c>
      <c r="BQ7" s="102" t="str">
        <f t="shared" si="9"/>
        <v/>
      </c>
      <c r="BR7" s="102" t="str">
        <f t="shared" si="9"/>
        <v/>
      </c>
    </row>
    <row r="8" spans="1:93" ht="15.95" customHeight="1" x14ac:dyDescent="0.3">
      <c r="B8" s="179"/>
      <c r="C8" s="86"/>
      <c r="D8" s="86"/>
      <c r="E8" s="97">
        <v>3</v>
      </c>
      <c r="F8" s="172"/>
      <c r="G8" s="54" t="str">
        <f t="shared" si="0"/>
        <v/>
      </c>
      <c r="H8" s="192" t="str">
        <f t="shared" si="1"/>
        <v/>
      </c>
      <c r="I8" s="346"/>
      <c r="J8" s="347"/>
      <c r="K8" s="342"/>
      <c r="L8" s="343"/>
      <c r="M8" s="342"/>
      <c r="N8" s="343"/>
      <c r="O8" s="342"/>
      <c r="P8" s="343"/>
      <c r="Q8" s="342"/>
      <c r="R8" s="343"/>
      <c r="S8" s="342"/>
      <c r="T8" s="343"/>
      <c r="U8" s="342"/>
      <c r="V8" s="343"/>
      <c r="W8" s="342"/>
      <c r="X8" s="343"/>
      <c r="Y8" s="342"/>
      <c r="Z8" s="343"/>
      <c r="AA8" s="342"/>
      <c r="AB8" s="343"/>
      <c r="AC8" s="342"/>
      <c r="AD8" s="343"/>
      <c r="AE8" s="342"/>
      <c r="AF8" s="343"/>
      <c r="AG8" s="344">
        <v>0</v>
      </c>
      <c r="AH8" s="345"/>
      <c r="AI8" s="98"/>
      <c r="AJ8" s="98"/>
      <c r="AK8" s="101">
        <v>0</v>
      </c>
      <c r="AL8" s="188" t="str">
        <f t="shared" si="2"/>
        <v/>
      </c>
      <c r="AM8" s="69" t="str">
        <f t="shared" si="3"/>
        <v/>
      </c>
      <c r="AO8" s="179"/>
      <c r="AP8" s="179"/>
      <c r="AQ8" s="179"/>
      <c r="AR8" s="179"/>
      <c r="AS8" s="179"/>
      <c r="AT8" s="179" t="str">
        <f t="shared" si="4"/>
        <v/>
      </c>
      <c r="AU8" s="179" t="str">
        <f t="shared" si="5"/>
        <v/>
      </c>
      <c r="AV8" s="179" t="str">
        <f>IF(OR(AM8=0,AM8=""),"",IF(OR(AM8=AM9,AM8=AM10,AM8=AM11,AM8=AM12,AM8=AM13,AM8=#REF!,AM8=AM15,AM8=AM14,AM8=AM17,AM8=AM18,AM8=AM19,AM8=AM20,AM8=AM21,AM8=AM6,AM8=AM7),"=",""))</f>
        <v/>
      </c>
      <c r="AW8" s="179" t="e">
        <f>IF(OR(#REF!=0,AG8=0,#REF!="B"),"",#REF!)</f>
        <v>#REF!</v>
      </c>
      <c r="AX8" s="179" t="e">
        <f>IF(OR(#REF!=0,AG8=0,#REF!="A"),"",#REF!)</f>
        <v>#REF!</v>
      </c>
      <c r="AZ8" s="102" t="e">
        <f t="shared" si="6"/>
        <v>#REF!</v>
      </c>
      <c r="BA8" s="102" t="e">
        <f t="shared" si="7"/>
        <v>#REF!</v>
      </c>
      <c r="BB8" s="93"/>
      <c r="BC8" s="102" t="str">
        <f t="shared" si="8"/>
        <v/>
      </c>
      <c r="BD8" s="102" t="str">
        <f t="shared" si="8"/>
        <v/>
      </c>
      <c r="BE8" s="102" t="str">
        <f t="shared" si="8"/>
        <v/>
      </c>
      <c r="BF8" s="102" t="str">
        <f t="shared" si="8"/>
        <v/>
      </c>
      <c r="BG8" s="102" t="str">
        <f t="shared" si="8"/>
        <v/>
      </c>
      <c r="BH8" s="102" t="str">
        <f t="shared" si="8"/>
        <v/>
      </c>
      <c r="BI8" s="102" t="str">
        <f t="shared" si="8"/>
        <v/>
      </c>
      <c r="BJ8" s="102" t="str">
        <f t="shared" si="8"/>
        <v/>
      </c>
      <c r="BK8" s="102" t="str">
        <f t="shared" si="9"/>
        <v/>
      </c>
      <c r="BL8" s="102" t="str">
        <f t="shared" si="9"/>
        <v/>
      </c>
      <c r="BM8" s="102" t="str">
        <f t="shared" si="9"/>
        <v/>
      </c>
      <c r="BN8" s="102" t="str">
        <f t="shared" si="9"/>
        <v/>
      </c>
      <c r="BO8" s="102" t="str">
        <f t="shared" si="9"/>
        <v/>
      </c>
      <c r="BP8" s="102" t="str">
        <f t="shared" si="9"/>
        <v/>
      </c>
      <c r="BQ8" s="102" t="str">
        <f t="shared" si="9"/>
        <v/>
      </c>
      <c r="BR8" s="102" t="str">
        <f t="shared" si="9"/>
        <v/>
      </c>
    </row>
    <row r="9" spans="1:93" ht="15.95" customHeight="1" x14ac:dyDescent="0.3">
      <c r="B9" s="209"/>
      <c r="C9" s="86"/>
      <c r="D9" s="86"/>
      <c r="E9" s="88">
        <v>4</v>
      </c>
      <c r="F9" s="172">
        <v>197</v>
      </c>
      <c r="G9" s="54" t="str">
        <f t="shared" si="0"/>
        <v>Samuel FEATHERSTONE</v>
      </c>
      <c r="H9" s="192" t="str">
        <f t="shared" si="1"/>
        <v>Milton Keynes</v>
      </c>
      <c r="I9" s="346"/>
      <c r="J9" s="347"/>
      <c r="K9" s="342"/>
      <c r="L9" s="343"/>
      <c r="M9" s="342"/>
      <c r="N9" s="343"/>
      <c r="O9" s="342"/>
      <c r="P9" s="343"/>
      <c r="Q9" s="342" t="s">
        <v>1035</v>
      </c>
      <c r="R9" s="343"/>
      <c r="S9" s="342" t="s">
        <v>1033</v>
      </c>
      <c r="T9" s="343"/>
      <c r="U9" s="342" t="s">
        <v>1034</v>
      </c>
      <c r="V9" s="343"/>
      <c r="W9" s="342" t="s">
        <v>1035</v>
      </c>
      <c r="X9" s="343"/>
      <c r="Y9" s="342" t="s">
        <v>1036</v>
      </c>
      <c r="Z9" s="343"/>
      <c r="AA9" s="342"/>
      <c r="AB9" s="343"/>
      <c r="AC9" s="342"/>
      <c r="AD9" s="343"/>
      <c r="AE9" s="342"/>
      <c r="AF9" s="343"/>
      <c r="AG9" s="344">
        <v>1.92</v>
      </c>
      <c r="AH9" s="345"/>
      <c r="AI9" s="98"/>
      <c r="AJ9" s="98"/>
      <c r="AK9" s="101">
        <v>3</v>
      </c>
      <c r="AL9" s="210" t="str">
        <f t="shared" si="2"/>
        <v>U20</v>
      </c>
      <c r="AM9" s="69" t="str">
        <f t="shared" si="3"/>
        <v>1.94</v>
      </c>
      <c r="AO9" s="209"/>
      <c r="AP9" s="209"/>
      <c r="AQ9" s="209"/>
      <c r="AR9" s="209"/>
      <c r="AS9" s="209"/>
      <c r="AT9" s="209" t="e">
        <f t="shared" ref="AT9:AT11" si="10">IF(AU9="","",REPT(AV9,AU9-1))</f>
        <v>#REF!</v>
      </c>
      <c r="AU9" s="209" t="e">
        <f t="shared" ref="AU9:AU11" si="11">IF(AV9="","",HLOOKUP(AM9,$BK$5:$BR$22,18,FALSE))</f>
        <v>#REF!</v>
      </c>
      <c r="AV9" s="209" t="e">
        <f>IF(OR(AM9=0,AM9=""),"",IF(OR(AM9=AM10,AM9=AM11,AM9=AM12,AM9=AM13,AM9=#REF!,AM9=AM15,AM9=AM14,AM9=AM17,AM9=AM18,AM9=AM19,AM9=AM20,AM9=AM21,AM9=AM22,AM9=AM23,AM9=AM24),"=",""))</f>
        <v>#REF!</v>
      </c>
      <c r="AW9" s="209" t="e">
        <f>IF(OR(#REF!=0,AG9=0,#REF!="B"),"",#REF!)</f>
        <v>#REF!</v>
      </c>
      <c r="AX9" s="209" t="e">
        <f>IF(OR(#REF!=0,AG9=0,#REF!="A"),"",#REF!)</f>
        <v>#REF!</v>
      </c>
      <c r="AZ9" s="102" t="e">
        <f t="shared" si="6"/>
        <v>#REF!</v>
      </c>
      <c r="BA9" s="102" t="e">
        <f t="shared" si="7"/>
        <v>#REF!</v>
      </c>
      <c r="BB9" s="93"/>
      <c r="BC9" s="102" t="str">
        <f t="shared" si="8"/>
        <v/>
      </c>
      <c r="BD9" s="102" t="str">
        <f t="shared" si="8"/>
        <v/>
      </c>
      <c r="BE9" s="102" t="str">
        <f t="shared" si="8"/>
        <v/>
      </c>
      <c r="BF9" s="102" t="str">
        <f t="shared" si="8"/>
        <v/>
      </c>
      <c r="BG9" s="102" t="str">
        <f t="shared" si="8"/>
        <v/>
      </c>
      <c r="BH9" s="102" t="str">
        <f t="shared" si="8"/>
        <v/>
      </c>
      <c r="BI9" s="102" t="str">
        <f t="shared" si="8"/>
        <v/>
      </c>
      <c r="BJ9" s="102" t="str">
        <f t="shared" si="8"/>
        <v/>
      </c>
      <c r="BK9" s="102" t="str">
        <f t="shared" si="9"/>
        <v/>
      </c>
      <c r="BL9" s="102" t="str">
        <f t="shared" si="9"/>
        <v/>
      </c>
      <c r="BM9" s="102" t="str">
        <f t="shared" si="9"/>
        <v/>
      </c>
      <c r="BN9" s="102" t="str">
        <f t="shared" si="9"/>
        <v/>
      </c>
      <c r="BO9" s="102" t="str">
        <f t="shared" si="9"/>
        <v/>
      </c>
      <c r="BP9" s="102" t="str">
        <f t="shared" si="9"/>
        <v/>
      </c>
      <c r="BQ9" s="102" t="str">
        <f t="shared" si="9"/>
        <v/>
      </c>
      <c r="BR9" s="102" t="str">
        <f t="shared" si="9"/>
        <v/>
      </c>
    </row>
    <row r="10" spans="1:93" ht="15.95" customHeight="1" x14ac:dyDescent="0.3">
      <c r="B10" s="209"/>
      <c r="C10" s="86"/>
      <c r="D10" s="86"/>
      <c r="E10" s="88">
        <v>5</v>
      </c>
      <c r="F10" s="172">
        <v>196</v>
      </c>
      <c r="G10" s="54" t="str">
        <f t="shared" si="0"/>
        <v xml:space="preserve">You Xuan THUNG   </v>
      </c>
      <c r="H10" s="192" t="str">
        <f t="shared" si="1"/>
        <v>CUAC</v>
      </c>
      <c r="I10" s="346"/>
      <c r="J10" s="347"/>
      <c r="K10" s="342"/>
      <c r="L10" s="343"/>
      <c r="M10" s="342"/>
      <c r="N10" s="343"/>
      <c r="O10" s="342" t="s">
        <v>1033</v>
      </c>
      <c r="P10" s="343"/>
      <c r="Q10" s="342" t="s">
        <v>1034</v>
      </c>
      <c r="R10" s="343"/>
      <c r="S10" s="342" t="s">
        <v>1034</v>
      </c>
      <c r="T10" s="343"/>
      <c r="U10" s="342" t="s">
        <v>1036</v>
      </c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1.86</v>
      </c>
      <c r="AH10" s="345"/>
      <c r="AI10" s="98">
        <v>2</v>
      </c>
      <c r="AJ10" s="98">
        <v>2</v>
      </c>
      <c r="AK10" s="101">
        <v>5</v>
      </c>
      <c r="AL10" s="210" t="str">
        <f t="shared" si="2"/>
        <v>U20</v>
      </c>
      <c r="AM10" s="69" t="str">
        <f t="shared" si="3"/>
        <v>1.90</v>
      </c>
      <c r="AO10" s="209"/>
      <c r="AP10" s="209"/>
      <c r="AQ10" s="209"/>
      <c r="AR10" s="209"/>
      <c r="AS10" s="209"/>
      <c r="AT10" s="209" t="e">
        <f t="shared" si="10"/>
        <v>#REF!</v>
      </c>
      <c r="AU10" s="209" t="e">
        <f t="shared" si="11"/>
        <v>#REF!</v>
      </c>
      <c r="AV10" s="209" t="e">
        <f>IF(OR(AM10=0,AM10=""),"",IF(OR(AM10=AM11,AM10=AM12,AM10=AM13,AM10=#REF!,AM10=#REF!,AM10=#REF!,AM10=AM1,AM10=AM2,AM10=AM3,AM10=AM4,AM10=AM5,AM10=AM6,AM10=AM7,AM10=AM8,AM10=AM9),"=",""))</f>
        <v>#REF!</v>
      </c>
      <c r="AW10" s="209" t="e">
        <f>IF(OR(#REF!=0,AG10=0,#REF!="B"),"",#REF!)</f>
        <v>#REF!</v>
      </c>
      <c r="AX10" s="209" t="e">
        <f>IF(OR(#REF!=0,AG10=0,#REF!="A"),"",#REF!)</f>
        <v>#REF!</v>
      </c>
      <c r="AZ10" s="102" t="e">
        <f t="shared" si="6"/>
        <v>#REF!</v>
      </c>
      <c r="BA10" s="102" t="e">
        <f t="shared" si="7"/>
        <v>#REF!</v>
      </c>
      <c r="BB10" s="93"/>
      <c r="BC10" s="102" t="str">
        <f t="shared" si="8"/>
        <v/>
      </c>
      <c r="BD10" s="102" t="str">
        <f t="shared" si="8"/>
        <v/>
      </c>
      <c r="BE10" s="102" t="str">
        <f t="shared" si="8"/>
        <v/>
      </c>
      <c r="BF10" s="102" t="str">
        <f t="shared" si="8"/>
        <v/>
      </c>
      <c r="BG10" s="102" t="str">
        <f t="shared" si="8"/>
        <v/>
      </c>
      <c r="BH10" s="102" t="str">
        <f t="shared" si="8"/>
        <v/>
      </c>
      <c r="BI10" s="102" t="str">
        <f t="shared" si="8"/>
        <v/>
      </c>
      <c r="BJ10" s="102" t="str">
        <f t="shared" si="8"/>
        <v/>
      </c>
      <c r="BK10" s="102" t="str">
        <f t="shared" si="9"/>
        <v/>
      </c>
      <c r="BL10" s="102" t="str">
        <f t="shared" si="9"/>
        <v/>
      </c>
      <c r="BM10" s="102" t="str">
        <f t="shared" si="9"/>
        <v/>
      </c>
      <c r="BN10" s="102" t="str">
        <f t="shared" si="9"/>
        <v/>
      </c>
      <c r="BO10" s="102" t="str">
        <f t="shared" si="9"/>
        <v/>
      </c>
      <c r="BP10" s="102" t="str">
        <f t="shared" si="9"/>
        <v/>
      </c>
      <c r="BQ10" s="102" t="str">
        <f t="shared" si="9"/>
        <v/>
      </c>
      <c r="BR10" s="102" t="str">
        <f t="shared" si="9"/>
        <v/>
      </c>
    </row>
    <row r="11" spans="1:93" ht="15.95" customHeight="1" x14ac:dyDescent="0.3">
      <c r="B11" s="209"/>
      <c r="C11" s="86"/>
      <c r="D11" s="86"/>
      <c r="E11" s="88">
        <v>6</v>
      </c>
      <c r="F11" s="172">
        <v>202</v>
      </c>
      <c r="G11" s="54" t="str">
        <f t="shared" si="0"/>
        <v>Oreofeoluwa ADEPEGBA</v>
      </c>
      <c r="H11" s="192" t="str">
        <f t="shared" si="1"/>
        <v>Thurrock Harriers</v>
      </c>
      <c r="I11" s="346"/>
      <c r="J11" s="347"/>
      <c r="K11" s="342"/>
      <c r="L11" s="343"/>
      <c r="M11" s="342" t="s">
        <v>1033</v>
      </c>
      <c r="N11" s="343"/>
      <c r="O11" s="342" t="s">
        <v>1034</v>
      </c>
      <c r="P11" s="343"/>
      <c r="Q11" s="342" t="s">
        <v>1033</v>
      </c>
      <c r="R11" s="343"/>
      <c r="S11" s="342" t="s">
        <v>1035</v>
      </c>
      <c r="T11" s="343"/>
      <c r="U11" s="342" t="s">
        <v>1036</v>
      </c>
      <c r="V11" s="343"/>
      <c r="W11" s="342"/>
      <c r="X11" s="343"/>
      <c r="Y11" s="342"/>
      <c r="Z11" s="343"/>
      <c r="AA11" s="342"/>
      <c r="AB11" s="343"/>
      <c r="AC11" s="342"/>
      <c r="AD11" s="343"/>
      <c r="AE11" s="342"/>
      <c r="AF11" s="343"/>
      <c r="AG11" s="344">
        <v>1.86</v>
      </c>
      <c r="AH11" s="345"/>
      <c r="AI11" s="98">
        <v>3</v>
      </c>
      <c r="AJ11" s="98">
        <v>3</v>
      </c>
      <c r="AK11" s="101">
        <v>1</v>
      </c>
      <c r="AL11" s="210" t="str">
        <f t="shared" si="2"/>
        <v>U17</v>
      </c>
      <c r="AM11" s="69" t="str">
        <f t="shared" si="3"/>
        <v>1.84</v>
      </c>
      <c r="AO11" s="209"/>
      <c r="AP11" s="209" t="e">
        <f t="shared" ref="AP11" si="12">IF(AQ11="","",REPT(AR11,AQ11-1))</f>
        <v>#REF!</v>
      </c>
      <c r="AQ11" s="209" t="e">
        <f t="shared" ref="AQ11" si="13">IF(AR11="","",HLOOKUP(AL11,$BC$5:$BJ$22,18,FALSE))</f>
        <v>#REF!</v>
      </c>
      <c r="AR11" s="209" t="e">
        <f>IF(OR(AL11=0,AL11=""),"",IF(OR(AL11=AL12,AL11=AL13,AL11=#REF!,AL11=#REF!,AL11=#REF!,AL11=AL1,AL11=AL2,AL11=AL3,AL11=AL4,AL11=AL5,AL11=AL6,AL11=AL7,AL11=AL8,AL11=AL9,AL11=AL10),"=",""))</f>
        <v>#REF!</v>
      </c>
      <c r="AS11" s="209"/>
      <c r="AT11" s="209" t="e">
        <f t="shared" si="10"/>
        <v>#REF!</v>
      </c>
      <c r="AU11" s="209" t="e">
        <f t="shared" si="11"/>
        <v>#REF!</v>
      </c>
      <c r="AV11" s="209" t="e">
        <f>IF(OR(AM11=0,AM11=""),"",IF(OR(AM11=AM12,AM11=AM13,AM11=#REF!,AM11=#REF!,AM11=#REF!,AM11=AM1,AM11=AM2,AM11=AM3,AM11=AM4,AM11=AM5,AM11=AM6,AM11=AM7,AM11=AM8,AM11=AM9,AM11=AM10),"=",""))</f>
        <v>#REF!</v>
      </c>
      <c r="AW11" s="209" t="e">
        <f>IF(OR(#REF!=0,AG11=0,#REF!="B"),"",#REF!)</f>
        <v>#REF!</v>
      </c>
      <c r="AX11" s="209" t="e">
        <f>IF(OR(#REF!=0,AG11=0,#REF!="A"),"",#REF!)</f>
        <v>#REF!</v>
      </c>
      <c r="AZ11" s="102" t="e">
        <f t="shared" si="6"/>
        <v>#REF!</v>
      </c>
      <c r="BA11" s="102" t="e">
        <f t="shared" si="7"/>
        <v>#REF!</v>
      </c>
      <c r="BB11" s="93"/>
      <c r="BC11" s="102" t="str">
        <f t="shared" si="8"/>
        <v/>
      </c>
      <c r="BD11" s="102" t="str">
        <f t="shared" si="8"/>
        <v/>
      </c>
      <c r="BE11" s="102" t="str">
        <f t="shared" si="8"/>
        <v/>
      </c>
      <c r="BF11" s="102" t="str">
        <f t="shared" si="8"/>
        <v/>
      </c>
      <c r="BG11" s="102" t="str">
        <f t="shared" si="8"/>
        <v/>
      </c>
      <c r="BH11" s="102" t="str">
        <f t="shared" si="8"/>
        <v/>
      </c>
      <c r="BI11" s="102" t="str">
        <f t="shared" si="8"/>
        <v/>
      </c>
      <c r="BJ11" s="102" t="str">
        <f t="shared" si="8"/>
        <v/>
      </c>
      <c r="BK11" s="102" t="str">
        <f t="shared" si="9"/>
        <v/>
      </c>
      <c r="BL11" s="102" t="str">
        <f t="shared" si="9"/>
        <v/>
      </c>
      <c r="BM11" s="102" t="str">
        <f t="shared" si="9"/>
        <v/>
      </c>
      <c r="BN11" s="102" t="str">
        <f t="shared" si="9"/>
        <v/>
      </c>
      <c r="BO11" s="102" t="str">
        <f t="shared" si="9"/>
        <v/>
      </c>
      <c r="BP11" s="102" t="str">
        <f t="shared" si="9"/>
        <v/>
      </c>
      <c r="BQ11" s="102" t="str">
        <f t="shared" si="9"/>
        <v/>
      </c>
      <c r="BR11" s="102" t="str">
        <f t="shared" si="9"/>
        <v/>
      </c>
    </row>
    <row r="12" spans="1:93" ht="15.95" customHeight="1" x14ac:dyDescent="0.3">
      <c r="B12" s="179"/>
      <c r="C12" s="86"/>
      <c r="D12" s="86"/>
      <c r="E12" s="88">
        <v>7</v>
      </c>
      <c r="F12" s="172"/>
      <c r="G12" s="54" t="str">
        <f t="shared" si="0"/>
        <v/>
      </c>
      <c r="H12" s="192" t="str">
        <f t="shared" si="1"/>
        <v/>
      </c>
      <c r="I12" s="346"/>
      <c r="J12" s="347"/>
      <c r="K12" s="342"/>
      <c r="L12" s="343"/>
      <c r="M12" s="342"/>
      <c r="N12" s="343"/>
      <c r="O12" s="342"/>
      <c r="P12" s="343"/>
      <c r="Q12" s="342"/>
      <c r="R12" s="343"/>
      <c r="S12" s="342"/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2"/>
      <c r="AF12" s="343"/>
      <c r="AG12" s="344">
        <v>0</v>
      </c>
      <c r="AH12" s="345"/>
      <c r="AI12" s="98"/>
      <c r="AJ12" s="98"/>
      <c r="AK12" s="101">
        <v>0</v>
      </c>
      <c r="AL12" s="188" t="str">
        <f t="shared" si="2"/>
        <v/>
      </c>
      <c r="AM12" s="69" t="str">
        <f t="shared" si="3"/>
        <v/>
      </c>
      <c r="AO12" s="179"/>
      <c r="AP12" s="179"/>
      <c r="AQ12" s="179"/>
      <c r="AR12" s="179"/>
      <c r="AS12" s="179"/>
      <c r="AT12" s="179" t="str">
        <f t="shared" si="4"/>
        <v/>
      </c>
      <c r="AU12" s="179" t="str">
        <f t="shared" si="5"/>
        <v/>
      </c>
      <c r="AV12" s="179" t="str">
        <f>IF(OR(AM12=0,AM12=""),"",IF(OR(AM12=AM13,AM12=#REF!,AM12=AM15,AM12=AM14,AM12=AM17,AM12=AM18,AM12=AM19,AM12=AM20,AM12=AM21,AM12=AM6,AM12=AM7,AM12=AM8,AM12=AM9,AM12=AM10,AM12=AM11),"=",""))</f>
        <v/>
      </c>
      <c r="AW12" s="179" t="e">
        <f>IF(OR(#REF!=0,AG12=0,#REF!="B"),"",#REF!)</f>
        <v>#REF!</v>
      </c>
      <c r="AX12" s="179" t="e">
        <f>IF(OR(#REF!=0,AG12=0,#REF!="A"),"",#REF!)</f>
        <v>#REF!</v>
      </c>
      <c r="AZ12" s="102" t="e">
        <f t="shared" si="6"/>
        <v>#REF!</v>
      </c>
      <c r="BA12" s="102" t="e">
        <f t="shared" si="7"/>
        <v>#REF!</v>
      </c>
      <c r="BB12" s="93"/>
      <c r="BC12" s="102" t="str">
        <f t="shared" si="8"/>
        <v/>
      </c>
      <c r="BD12" s="102" t="str">
        <f t="shared" si="8"/>
        <v/>
      </c>
      <c r="BE12" s="102" t="str">
        <f t="shared" si="8"/>
        <v/>
      </c>
      <c r="BF12" s="102" t="str">
        <f t="shared" si="8"/>
        <v/>
      </c>
      <c r="BG12" s="102" t="str">
        <f t="shared" si="8"/>
        <v/>
      </c>
      <c r="BH12" s="102" t="str">
        <f t="shared" si="8"/>
        <v/>
      </c>
      <c r="BI12" s="102" t="str">
        <f t="shared" si="8"/>
        <v/>
      </c>
      <c r="BJ12" s="102" t="str">
        <f t="shared" si="8"/>
        <v/>
      </c>
      <c r="BK12" s="102" t="str">
        <f t="shared" si="9"/>
        <v/>
      </c>
      <c r="BL12" s="102" t="str">
        <f t="shared" si="9"/>
        <v/>
      </c>
      <c r="BM12" s="102" t="str">
        <f t="shared" si="9"/>
        <v/>
      </c>
      <c r="BN12" s="102" t="str">
        <f t="shared" si="9"/>
        <v/>
      </c>
      <c r="BO12" s="102" t="str">
        <f t="shared" si="9"/>
        <v/>
      </c>
      <c r="BP12" s="102" t="str">
        <f t="shared" si="9"/>
        <v/>
      </c>
      <c r="BQ12" s="102" t="str">
        <f t="shared" si="9"/>
        <v/>
      </c>
      <c r="BR12" s="102" t="str">
        <f t="shared" si="9"/>
        <v/>
      </c>
    </row>
    <row r="13" spans="1:93" ht="15.95" customHeight="1" x14ac:dyDescent="0.3">
      <c r="B13" s="179"/>
      <c r="C13" s="86"/>
      <c r="D13" s="86"/>
      <c r="E13" s="88">
        <v>8</v>
      </c>
      <c r="F13" s="172">
        <v>199</v>
      </c>
      <c r="G13" s="54" t="str">
        <f>IFERROR(VLOOKUP($F13,high_j,2,FALSE)&amp;" "&amp;UPPER(VLOOKUP($F13,high_j,3,FALSE)),"")</f>
        <v>Ben BELLISARIO</v>
      </c>
      <c r="H13" s="192" t="str">
        <f>IFERROR(VLOOKUP($F13,high_j,5,FALSE),"")</f>
        <v>Shaftesbury Barnet</v>
      </c>
      <c r="I13" s="346"/>
      <c r="J13" s="347"/>
      <c r="K13" s="342"/>
      <c r="L13" s="343"/>
      <c r="M13" s="342" t="s">
        <v>1033</v>
      </c>
      <c r="N13" s="343"/>
      <c r="O13" s="342" t="s">
        <v>1033</v>
      </c>
      <c r="P13" s="343"/>
      <c r="Q13" s="342" t="s">
        <v>1034</v>
      </c>
      <c r="R13" s="343"/>
      <c r="S13" s="342" t="s">
        <v>1033</v>
      </c>
      <c r="T13" s="343"/>
      <c r="U13" s="342" t="s">
        <v>1035</v>
      </c>
      <c r="V13" s="343"/>
      <c r="W13" s="342" t="s">
        <v>1036</v>
      </c>
      <c r="X13" s="343"/>
      <c r="Y13" s="342"/>
      <c r="Z13" s="343"/>
      <c r="AA13" s="342"/>
      <c r="AB13" s="343"/>
      <c r="AC13" s="342"/>
      <c r="AD13" s="343"/>
      <c r="AE13" s="342"/>
      <c r="AF13" s="343"/>
      <c r="AG13" s="344">
        <v>1.89</v>
      </c>
      <c r="AH13" s="345"/>
      <c r="AI13" s="98"/>
      <c r="AJ13" s="98"/>
      <c r="AK13" s="101">
        <v>4</v>
      </c>
      <c r="AL13" s="188" t="str">
        <f t="shared" si="2"/>
        <v>U20</v>
      </c>
      <c r="AM13" s="69" t="str">
        <f t="shared" si="3"/>
        <v>1.85</v>
      </c>
      <c r="AO13" s="179"/>
      <c r="AP13" s="179"/>
      <c r="AQ13" s="179"/>
      <c r="AR13" s="179"/>
      <c r="AS13" s="179"/>
      <c r="AT13" s="179" t="e">
        <f t="shared" si="4"/>
        <v>#REF!</v>
      </c>
      <c r="AU13" s="179" t="e">
        <f t="shared" si="5"/>
        <v>#REF!</v>
      </c>
      <c r="AV13" s="179" t="e">
        <f>IF(OR(AM13=0,AM13=""),"",IF(OR(AM13=#REF!,AM13=AM15,AM13=AM14,AM13=AM17,AM13=AM18,AM13=AM19,AM13=AM20,AM13=AM21,AM13=AM6,AM13=AM7,AM13=AM8,AM13=AM9,AM13=AM10,AM13=AM11,AM13=AM12),"=",""))</f>
        <v>#REF!</v>
      </c>
      <c r="AW13" s="179" t="e">
        <f>IF(OR(#REF!=0,AG13=0,#REF!="B"),"",#REF!)</f>
        <v>#REF!</v>
      </c>
      <c r="AX13" s="179" t="e">
        <f>IF(OR(#REF!=0,AG13=0,#REF!="A"),"",#REF!)</f>
        <v>#REF!</v>
      </c>
      <c r="AZ13" s="102" t="e">
        <f t="shared" si="6"/>
        <v>#REF!</v>
      </c>
      <c r="BA13" s="102" t="e">
        <f t="shared" si="7"/>
        <v>#REF!</v>
      </c>
      <c r="BB13" s="93"/>
      <c r="BC13" s="102" t="str">
        <f t="shared" si="8"/>
        <v/>
      </c>
      <c r="BD13" s="102" t="str">
        <f t="shared" si="8"/>
        <v/>
      </c>
      <c r="BE13" s="102" t="str">
        <f t="shared" si="8"/>
        <v/>
      </c>
      <c r="BF13" s="102" t="str">
        <f t="shared" si="8"/>
        <v/>
      </c>
      <c r="BG13" s="102" t="str">
        <f t="shared" si="8"/>
        <v/>
      </c>
      <c r="BH13" s="102" t="str">
        <f t="shared" si="8"/>
        <v/>
      </c>
      <c r="BI13" s="102" t="str">
        <f t="shared" si="8"/>
        <v/>
      </c>
      <c r="BJ13" s="102" t="str">
        <f t="shared" si="8"/>
        <v/>
      </c>
      <c r="BK13" s="102" t="str">
        <f t="shared" si="9"/>
        <v/>
      </c>
      <c r="BL13" s="102" t="str">
        <f t="shared" si="9"/>
        <v/>
      </c>
      <c r="BM13" s="102" t="str">
        <f t="shared" si="9"/>
        <v/>
      </c>
      <c r="BN13" s="102" t="str">
        <f t="shared" si="9"/>
        <v/>
      </c>
      <c r="BO13" s="102" t="str">
        <f t="shared" si="9"/>
        <v/>
      </c>
      <c r="BP13" s="102" t="str">
        <f t="shared" si="9"/>
        <v/>
      </c>
      <c r="BQ13" s="102" t="str">
        <f t="shared" si="9"/>
        <v/>
      </c>
      <c r="BR13" s="102" t="str">
        <f t="shared" si="9"/>
        <v/>
      </c>
    </row>
    <row r="14" spans="1:93" ht="15.95" customHeight="1" x14ac:dyDescent="0.3">
      <c r="B14" s="179"/>
      <c r="C14" s="86"/>
      <c r="D14" s="86"/>
      <c r="E14" s="88">
        <v>9</v>
      </c>
      <c r="F14" s="172">
        <v>195</v>
      </c>
      <c r="G14" s="54" t="str">
        <f t="shared" si="0"/>
        <v>Harry WHYLEY</v>
      </c>
      <c r="H14" s="192" t="str">
        <f t="shared" si="1"/>
        <v>Notts AC</v>
      </c>
      <c r="I14" s="346"/>
      <c r="J14" s="347"/>
      <c r="K14" s="342"/>
      <c r="L14" s="343"/>
      <c r="M14" s="342"/>
      <c r="N14" s="343"/>
      <c r="O14" s="342"/>
      <c r="P14" s="343"/>
      <c r="Q14" s="342" t="s">
        <v>1033</v>
      </c>
      <c r="R14" s="343"/>
      <c r="S14" s="342" t="s">
        <v>1033</v>
      </c>
      <c r="T14" s="343"/>
      <c r="U14" s="342" t="s">
        <v>1033</v>
      </c>
      <c r="V14" s="343"/>
      <c r="W14" s="342" t="s">
        <v>1034</v>
      </c>
      <c r="X14" s="343"/>
      <c r="Y14" s="342" t="s">
        <v>1033</v>
      </c>
      <c r="Z14" s="343"/>
      <c r="AA14" s="342" t="s">
        <v>1035</v>
      </c>
      <c r="AB14" s="343"/>
      <c r="AC14" s="342" t="s">
        <v>1036</v>
      </c>
      <c r="AD14" s="343"/>
      <c r="AE14" s="342"/>
      <c r="AF14" s="343"/>
      <c r="AG14" s="344">
        <v>1.98</v>
      </c>
      <c r="AH14" s="345"/>
      <c r="AI14" s="98"/>
      <c r="AJ14" s="98"/>
      <c r="AK14" s="101">
        <v>1</v>
      </c>
      <c r="AL14" s="188" t="str">
        <f>IFERROR(VLOOKUP($F14,high_j,4,FALSE),"")</f>
        <v>U20</v>
      </c>
      <c r="AM14" s="69" t="str">
        <f>IFERROR(VLOOKUP($F14,high_j,7,FALSE),"")</f>
        <v>1.96</v>
      </c>
      <c r="AO14" s="179"/>
      <c r="AP14" s="179"/>
      <c r="AQ14" s="179"/>
      <c r="AR14" s="179"/>
      <c r="AS14" s="179"/>
      <c r="AT14" s="179" t="e">
        <f>IF(AU14="","",REPT(AV14,AU14-1))</f>
        <v>#REF!</v>
      </c>
      <c r="AU14" s="179" t="e">
        <f>IF(AV14="","",HLOOKUP(AM14,$BK$5:$BR$22,18,FALSE))</f>
        <v>#REF!</v>
      </c>
      <c r="AV14" s="179" t="e">
        <f>IF(OR(AM14=0,AM14=""),"",IF(OR(AM14=AM17,AM14=AM18,AM14=AM19,AM14=AM20,AM14=AM21,AM14=AM6,AM14=AM7,AM14=AM8,AM14=AM9,AM14=AM10,AM14=AM11,AM14=AM12,AM14=AM13,AM14=#REF!,AM14=AM15),"=",""))</f>
        <v>#REF!</v>
      </c>
      <c r="AW14" s="179" t="e">
        <f>IF(OR(#REF!=0,AG14=0,#REF!="B"),"",#REF!)</f>
        <v>#REF!</v>
      </c>
      <c r="AX14" s="179" t="e">
        <f>IF(OR(#REF!=0,AG14=0,#REF!="A"),"",#REF!)</f>
        <v>#REF!</v>
      </c>
      <c r="AZ14" s="102" t="e">
        <f t="shared" si="6"/>
        <v>#REF!</v>
      </c>
      <c r="BA14" s="102" t="e">
        <f t="shared" si="7"/>
        <v>#REF!</v>
      </c>
      <c r="BB14" s="93"/>
      <c r="BC14" s="102" t="str">
        <f t="shared" ref="BC14:BJ14" si="14">IF($AL14="","",IF($AL14=BC$5,$AL14,""))</f>
        <v/>
      </c>
      <c r="BD14" s="102" t="str">
        <f t="shared" si="14"/>
        <v/>
      </c>
      <c r="BE14" s="102" t="str">
        <f t="shared" si="14"/>
        <v/>
      </c>
      <c r="BF14" s="102" t="str">
        <f t="shared" si="14"/>
        <v/>
      </c>
      <c r="BG14" s="102" t="str">
        <f t="shared" si="14"/>
        <v/>
      </c>
      <c r="BH14" s="102" t="str">
        <f t="shared" si="14"/>
        <v/>
      </c>
      <c r="BI14" s="102" t="str">
        <f t="shared" si="14"/>
        <v/>
      </c>
      <c r="BJ14" s="102" t="str">
        <f t="shared" si="14"/>
        <v/>
      </c>
      <c r="BK14" s="102" t="str">
        <f t="shared" ref="BK14:BR14" si="15">IF($AM14="","",IF($AM14=BK$5,$AM14,""))</f>
        <v/>
      </c>
      <c r="BL14" s="102" t="str">
        <f t="shared" si="15"/>
        <v/>
      </c>
      <c r="BM14" s="102" t="str">
        <f t="shared" si="15"/>
        <v/>
      </c>
      <c r="BN14" s="102" t="str">
        <f t="shared" si="15"/>
        <v/>
      </c>
      <c r="BO14" s="102" t="str">
        <f t="shared" si="15"/>
        <v/>
      </c>
      <c r="BP14" s="102" t="str">
        <f t="shared" si="15"/>
        <v/>
      </c>
      <c r="BQ14" s="102" t="str">
        <f t="shared" si="15"/>
        <v/>
      </c>
      <c r="BR14" s="102" t="str">
        <f t="shared" si="15"/>
        <v/>
      </c>
    </row>
    <row r="15" spans="1:93" ht="15.95" customHeight="1" x14ac:dyDescent="0.3">
      <c r="B15" s="209"/>
      <c r="C15" s="86"/>
      <c r="D15" s="86"/>
      <c r="E15" s="88">
        <v>10</v>
      </c>
      <c r="F15" s="172">
        <v>193</v>
      </c>
      <c r="G15" s="54" t="str">
        <f t="shared" si="0"/>
        <v>Luke OKOSIEME</v>
      </c>
      <c r="H15" s="192" t="str">
        <f t="shared" si="1"/>
        <v>Cambridge Harriers</v>
      </c>
      <c r="I15" s="346"/>
      <c r="J15" s="347"/>
      <c r="K15" s="342"/>
      <c r="L15" s="343"/>
      <c r="M15" s="342"/>
      <c r="N15" s="343"/>
      <c r="O15" s="342"/>
      <c r="P15" s="343"/>
      <c r="Q15" s="342"/>
      <c r="R15" s="343"/>
      <c r="S15" s="342" t="s">
        <v>1033</v>
      </c>
      <c r="T15" s="343"/>
      <c r="U15" s="342" t="s">
        <v>1034</v>
      </c>
      <c r="V15" s="343"/>
      <c r="W15" s="342" t="s">
        <v>1033</v>
      </c>
      <c r="X15" s="343"/>
      <c r="Y15" s="342" t="s">
        <v>1033</v>
      </c>
      <c r="Z15" s="343"/>
      <c r="AA15" s="342" t="s">
        <v>1036</v>
      </c>
      <c r="AB15" s="343"/>
      <c r="AC15" s="342"/>
      <c r="AD15" s="343"/>
      <c r="AE15" s="342"/>
      <c r="AF15" s="343"/>
      <c r="AG15" s="344">
        <v>1.95</v>
      </c>
      <c r="AH15" s="345"/>
      <c r="AI15" s="98">
        <v>1</v>
      </c>
      <c r="AJ15" s="98">
        <v>1</v>
      </c>
      <c r="AK15" s="101">
        <v>2</v>
      </c>
      <c r="AL15" s="210" t="str">
        <f t="shared" si="2"/>
        <v>U20</v>
      </c>
      <c r="AM15" s="69" t="str">
        <f t="shared" si="3"/>
        <v>2.02</v>
      </c>
      <c r="AO15" s="209"/>
      <c r="AP15" s="209" t="e">
        <f t="shared" ref="AP15:AP16" si="16">IF(AQ15="","",REPT(AR15,AQ15-1))</f>
        <v>#REF!</v>
      </c>
      <c r="AQ15" s="209" t="e">
        <f t="shared" ref="AQ15:AQ16" si="17">IF(AR15="","",HLOOKUP(AL15,$BC$5:$BJ$22,18,FALSE))</f>
        <v>#REF!</v>
      </c>
      <c r="AR15" s="209" t="e">
        <f>IF(OR(AL15=0,AL15=""),"",IF(OR(AL15=AL14,AL15=AL1,AL15=AL2,AL15=AL3,AL15=AL4,AL15=AL5,AL15=AL6,AL15=AL7,AL15=AL8,AL15=AL9,AL15=AL10,AL15=AL11,AL15=AL12,AL15=AL13,AL15=#REF!),"=",""))</f>
        <v>#REF!</v>
      </c>
      <c r="AS15" s="209"/>
      <c r="AT15" s="209" t="e">
        <f t="shared" ref="AT15:AT16" si="18">IF(AU15="","",REPT(AV15,AU15-1))</f>
        <v>#REF!</v>
      </c>
      <c r="AU15" s="209" t="e">
        <f t="shared" ref="AU15:AU16" si="19">IF(AV15="","",HLOOKUP(AM15,$BK$5:$BR$22,18,FALSE))</f>
        <v>#REF!</v>
      </c>
      <c r="AV15" s="209" t="e">
        <f>IF(OR(AM15=0,AM15=""),"",IF(OR(AM15=AM14,AM15=AM1,AM15=AM2,AM15=AM3,AM15=AM4,AM15=AM5,AM15=AM6,AM15=AM7,AM15=AM8,AM15=AM9,AM15=AM10,AM15=AM11,AM15=AM12,AM15=AM13,AM15=#REF!),"=",""))</f>
        <v>#REF!</v>
      </c>
      <c r="AW15" s="209" t="e">
        <f>IF(OR(#REF!=0,AG15=0,#REF!="B"),"",#REF!)</f>
        <v>#REF!</v>
      </c>
      <c r="AX15" s="209" t="e">
        <f>IF(OR(#REF!=0,AG15=0,#REF!="A"),"",#REF!)</f>
        <v>#REF!</v>
      </c>
      <c r="AZ15" s="102" t="e">
        <f t="shared" si="6"/>
        <v>#REF!</v>
      </c>
      <c r="BA15" s="102" t="e">
        <f t="shared" si="7"/>
        <v>#REF!</v>
      </c>
      <c r="BB15" s="93"/>
      <c r="BC15" s="102" t="str">
        <f t="shared" si="8"/>
        <v/>
      </c>
      <c r="BD15" s="102" t="str">
        <f t="shared" si="8"/>
        <v/>
      </c>
      <c r="BE15" s="102" t="str">
        <f t="shared" si="8"/>
        <v/>
      </c>
      <c r="BF15" s="102" t="str">
        <f t="shared" si="8"/>
        <v/>
      </c>
      <c r="BG15" s="102" t="str">
        <f t="shared" si="8"/>
        <v/>
      </c>
      <c r="BH15" s="102" t="str">
        <f t="shared" si="8"/>
        <v/>
      </c>
      <c r="BI15" s="102" t="str">
        <f t="shared" si="8"/>
        <v/>
      </c>
      <c r="BJ15" s="102" t="str">
        <f t="shared" si="8"/>
        <v/>
      </c>
      <c r="BK15" s="102" t="str">
        <f t="shared" si="9"/>
        <v/>
      </c>
      <c r="BL15" s="102" t="str">
        <f t="shared" si="9"/>
        <v/>
      </c>
      <c r="BM15" s="102" t="str">
        <f t="shared" si="9"/>
        <v/>
      </c>
      <c r="BN15" s="102" t="str">
        <f t="shared" si="9"/>
        <v/>
      </c>
      <c r="BO15" s="102" t="str">
        <f t="shared" si="9"/>
        <v/>
      </c>
      <c r="BP15" s="102" t="str">
        <f t="shared" si="9"/>
        <v/>
      </c>
      <c r="BQ15" s="102" t="str">
        <f t="shared" si="9"/>
        <v/>
      </c>
      <c r="BR15" s="102" t="str">
        <f t="shared" si="9"/>
        <v/>
      </c>
    </row>
    <row r="16" spans="1:93" ht="15.95" customHeight="1" x14ac:dyDescent="0.3">
      <c r="B16" s="209"/>
      <c r="C16" s="86"/>
      <c r="D16" s="86"/>
      <c r="E16" s="88">
        <v>11</v>
      </c>
      <c r="F16" s="172">
        <v>181</v>
      </c>
      <c r="G16" s="232" t="s">
        <v>1047</v>
      </c>
      <c r="H16" s="192" t="s">
        <v>588</v>
      </c>
      <c r="I16" s="346"/>
      <c r="J16" s="347"/>
      <c r="K16" s="342"/>
      <c r="L16" s="343"/>
      <c r="M16" s="342" t="s">
        <v>1034</v>
      </c>
      <c r="N16" s="343"/>
      <c r="O16" s="342" t="s">
        <v>1033</v>
      </c>
      <c r="P16" s="343"/>
      <c r="Q16" s="342" t="s">
        <v>1036</v>
      </c>
      <c r="R16" s="343"/>
      <c r="S16" s="342"/>
      <c r="T16" s="343"/>
      <c r="U16" s="342"/>
      <c r="V16" s="343"/>
      <c r="W16" s="342"/>
      <c r="X16" s="343"/>
      <c r="Y16" s="342"/>
      <c r="Z16" s="343"/>
      <c r="AA16" s="342"/>
      <c r="AB16" s="343"/>
      <c r="AC16" s="342"/>
      <c r="AD16" s="343"/>
      <c r="AE16" s="342"/>
      <c r="AF16" s="343"/>
      <c r="AG16" s="344">
        <v>1.78</v>
      </c>
      <c r="AH16" s="345"/>
      <c r="AI16" s="98"/>
      <c r="AJ16" s="98"/>
      <c r="AK16" s="101">
        <v>1</v>
      </c>
      <c r="AL16" s="210" t="s">
        <v>1048</v>
      </c>
      <c r="AM16" s="69">
        <v>1.78</v>
      </c>
      <c r="AO16" s="209"/>
      <c r="AP16" s="209" t="e">
        <f t="shared" si="16"/>
        <v>#REF!</v>
      </c>
      <c r="AQ16" s="209" t="e">
        <f t="shared" si="17"/>
        <v>#REF!</v>
      </c>
      <c r="AR16" s="209" t="e">
        <f>IF(OR(AL16=0,AL16=""),"",IF(OR(AL16=AL17,AL16=AL18,AL16=AL19,AL16=AL4,AL16=AL5,AL16=AL6,AL16=AL7,AL16=AL8,AL16=AL9,AL16=AL10,AL16=AL11,AL16=AL12,AL16=#REF!,AL16=AL14,AL16=AL13),"=",""))</f>
        <v>#REF!</v>
      </c>
      <c r="AS16" s="209"/>
      <c r="AT16" s="209" t="e">
        <f t="shared" si="18"/>
        <v>#REF!</v>
      </c>
      <c r="AU16" s="209" t="e">
        <f t="shared" si="19"/>
        <v>#REF!</v>
      </c>
      <c r="AV16" s="209" t="e">
        <f>IF(OR(AM16=0,AM16=""),"",IF(OR(AM16=AM17,AM16=AM18,AM16=AM19,AM16=AM4,AM16=AM5,AM16=AM6,AM16=AM7,AM16=AM8,AM16=AM9,AM16=AM10,AM16=AM11,AM16=AM12,AM16=#REF!,AM16=AM14,AM16=AM13),"=",""))</f>
        <v>#REF!</v>
      </c>
      <c r="AW16" s="209" t="e">
        <f>IF(OR(#REF!=0,AG16=0,#REF!="B"),"",#REF!)</f>
        <v>#REF!</v>
      </c>
      <c r="AX16" s="209" t="e">
        <f>IF(OR(#REF!=0,AG16=0,#REF!="A"),"",#REF!)</f>
        <v>#REF!</v>
      </c>
      <c r="AZ16" s="102" t="e">
        <f t="shared" si="6"/>
        <v>#REF!</v>
      </c>
      <c r="BA16" s="102" t="e">
        <f t="shared" si="7"/>
        <v>#REF!</v>
      </c>
      <c r="BB16" s="93"/>
      <c r="BC16" s="102" t="str">
        <f t="shared" si="8"/>
        <v/>
      </c>
      <c r="BD16" s="102" t="str">
        <f t="shared" si="8"/>
        <v/>
      </c>
      <c r="BE16" s="102" t="str">
        <f t="shared" si="8"/>
        <v/>
      </c>
      <c r="BF16" s="102" t="str">
        <f t="shared" si="8"/>
        <v/>
      </c>
      <c r="BG16" s="102" t="str">
        <f t="shared" si="8"/>
        <v/>
      </c>
      <c r="BH16" s="102" t="str">
        <f t="shared" si="8"/>
        <v/>
      </c>
      <c r="BI16" s="102" t="str">
        <f t="shared" si="8"/>
        <v/>
      </c>
      <c r="BJ16" s="102" t="str">
        <f t="shared" si="8"/>
        <v/>
      </c>
      <c r="BK16" s="102" t="str">
        <f t="shared" si="9"/>
        <v/>
      </c>
      <c r="BL16" s="102" t="str">
        <f t="shared" si="9"/>
        <v/>
      </c>
      <c r="BM16" s="102" t="str">
        <f t="shared" si="9"/>
        <v/>
      </c>
      <c r="BN16" s="102" t="str">
        <f t="shared" si="9"/>
        <v/>
      </c>
      <c r="BO16" s="102" t="str">
        <f t="shared" si="9"/>
        <v/>
      </c>
      <c r="BP16" s="102" t="str">
        <f t="shared" si="9"/>
        <v/>
      </c>
      <c r="BQ16" s="102" t="str">
        <f t="shared" si="9"/>
        <v/>
      </c>
      <c r="BR16" s="102" t="str">
        <f t="shared" si="9"/>
        <v/>
      </c>
    </row>
    <row r="17" spans="2:70" ht="15.95" customHeight="1" x14ac:dyDescent="0.3">
      <c r="B17" s="209"/>
      <c r="C17" s="86"/>
      <c r="D17" s="86"/>
      <c r="E17" s="88">
        <v>12</v>
      </c>
      <c r="F17" s="172"/>
      <c r="G17" s="54"/>
      <c r="H17" s="192"/>
      <c r="I17" s="346"/>
      <c r="J17" s="347"/>
      <c r="K17" s="342"/>
      <c r="L17" s="343"/>
      <c r="M17" s="342"/>
      <c r="N17" s="343"/>
      <c r="O17" s="342"/>
      <c r="P17" s="343"/>
      <c r="Q17" s="342"/>
      <c r="R17" s="343"/>
      <c r="S17" s="342"/>
      <c r="T17" s="343"/>
      <c r="U17" s="342"/>
      <c r="V17" s="343"/>
      <c r="W17" s="342"/>
      <c r="X17" s="343"/>
      <c r="Y17" s="342"/>
      <c r="Z17" s="343"/>
      <c r="AA17" s="342"/>
      <c r="AB17" s="343"/>
      <c r="AC17" s="342"/>
      <c r="AD17" s="343"/>
      <c r="AE17" s="342"/>
      <c r="AF17" s="343"/>
      <c r="AG17" s="344"/>
      <c r="AH17" s="345"/>
      <c r="AI17" s="98"/>
      <c r="AJ17" s="98"/>
      <c r="AK17" s="137"/>
      <c r="AL17" s="210"/>
      <c r="AM17" s="69"/>
      <c r="AN17" s="101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Z17" s="102"/>
      <c r="BA17" s="102"/>
      <c r="BB17" s="93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</row>
    <row r="18" spans="2:70" ht="15.95" customHeight="1" x14ac:dyDescent="0.3">
      <c r="B18" s="179"/>
      <c r="C18" s="86"/>
      <c r="D18" s="86"/>
      <c r="E18" s="88">
        <v>13</v>
      </c>
      <c r="F18" s="172"/>
      <c r="G18" s="54"/>
      <c r="H18" s="192"/>
      <c r="I18" s="346"/>
      <c r="J18" s="347"/>
      <c r="K18" s="342"/>
      <c r="L18" s="343"/>
      <c r="M18" s="342"/>
      <c r="N18" s="343"/>
      <c r="O18" s="342"/>
      <c r="P18" s="343"/>
      <c r="Q18" s="342"/>
      <c r="R18" s="343"/>
      <c r="S18" s="342"/>
      <c r="T18" s="343"/>
      <c r="U18" s="342"/>
      <c r="V18" s="343"/>
      <c r="W18" s="342"/>
      <c r="X18" s="343"/>
      <c r="Y18" s="342"/>
      <c r="Z18" s="343"/>
      <c r="AA18" s="342"/>
      <c r="AB18" s="343"/>
      <c r="AC18" s="342"/>
      <c r="AD18" s="343"/>
      <c r="AE18" s="342"/>
      <c r="AF18" s="343"/>
      <c r="AG18" s="344"/>
      <c r="AH18" s="345"/>
      <c r="AI18" s="98"/>
      <c r="AJ18" s="98"/>
      <c r="AK18" s="137"/>
      <c r="AL18" s="188"/>
      <c r="AM18" s="69"/>
      <c r="AN18" s="101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Z18" s="102"/>
      <c r="BA18" s="102"/>
      <c r="BB18" s="93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</row>
    <row r="19" spans="2:70" ht="15.95" customHeight="1" x14ac:dyDescent="0.3">
      <c r="B19" s="179"/>
      <c r="C19" s="86"/>
      <c r="D19" s="86"/>
      <c r="E19" s="88">
        <v>14</v>
      </c>
      <c r="F19" s="172"/>
      <c r="G19" s="54"/>
      <c r="H19" s="192"/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/>
      <c r="AH19" s="345"/>
      <c r="AI19" s="98"/>
      <c r="AJ19" s="98"/>
      <c r="AK19" s="137"/>
      <c r="AL19" s="188"/>
      <c r="AM19" s="69"/>
      <c r="AN19" s="101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Z19" s="102"/>
      <c r="BA19" s="102"/>
      <c r="BB19" s="93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</row>
    <row r="20" spans="2:70" ht="15.95" customHeight="1" x14ac:dyDescent="0.3">
      <c r="B20" s="179"/>
      <c r="C20" s="86"/>
      <c r="D20" s="86"/>
      <c r="E20" s="88">
        <v>15</v>
      </c>
      <c r="F20" s="172"/>
      <c r="G20" s="54"/>
      <c r="H20" s="192"/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/>
      <c r="AH20" s="345"/>
      <c r="AI20" s="98"/>
      <c r="AJ20" s="98"/>
      <c r="AK20" s="137"/>
      <c r="AL20" s="188"/>
      <c r="AM20" s="69"/>
      <c r="AN20" s="101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Z20" s="102"/>
      <c r="BA20" s="102"/>
      <c r="BB20" s="93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</row>
    <row r="21" spans="2:70" ht="15.95" customHeight="1" x14ac:dyDescent="0.3">
      <c r="B21" s="179"/>
      <c r="C21" s="86"/>
      <c r="D21" s="86"/>
      <c r="E21" s="88">
        <v>16</v>
      </c>
      <c r="F21" s="172"/>
      <c r="G21" s="54" t="str">
        <f t="shared" si="0"/>
        <v/>
      </c>
      <c r="H21" s="192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188" t="str">
        <f t="shared" si="2"/>
        <v/>
      </c>
      <c r="AM21" s="69" t="str">
        <f t="shared" si="3"/>
        <v/>
      </c>
      <c r="AN21" s="101">
        <v>0</v>
      </c>
      <c r="AO21" s="179"/>
      <c r="AP21" s="179" t="str">
        <f t="shared" ref="AP21" si="20">IF(AQ21="","",REPT(AR21,AQ21-1))</f>
        <v/>
      </c>
      <c r="AQ21" s="179" t="str">
        <f t="shared" ref="AQ21" si="21">IF(AR21="","",HLOOKUP(AL21,$BC$5:$BJ$22,18,FALSE))</f>
        <v/>
      </c>
      <c r="AR21" s="179" t="str">
        <f>IF(OR(AL21=0,AL21=""),"",IF(OR(AL21=AL6,AL21=AL7,AL21=AL8,AL21=AL9,AL21=AL10,AL21=AL11,AL21=AL12,AL21=AL13,AL21=#REF!,AL21=AL15,AL21=AL14,AL21=AL17,AL21=AL18,AL21=AL19,AL21=AL20),"=",""))</f>
        <v/>
      </c>
      <c r="AS21" s="179"/>
      <c r="AT21" s="179" t="str">
        <f t="shared" si="4"/>
        <v/>
      </c>
      <c r="AU21" s="179" t="str">
        <f t="shared" si="5"/>
        <v/>
      </c>
      <c r="AV21" s="179" t="str">
        <f>IF(OR(AM21=0,AM21=""),"",IF(OR(AM21=AM6,AM21=AM7,AM21=AM8,AM21=AM9,AM21=AM10,AM21=AM11,AM21=AM12,AM21=AM13,AM21=#REF!,AM21=AM15,AM21=AM14,AM21=AM17,AM21=AM18,AM21=AM19,AM21=AM20),"=",""))</f>
        <v/>
      </c>
      <c r="AW21" s="179" t="e">
        <f>IF(OR(AK21=0,AG21=0,#REF!="B"),"",AK21)</f>
        <v>#REF!</v>
      </c>
      <c r="AX21" s="179" t="e">
        <f>IF(OR(AK21=0,AG21=0,#REF!="A"),"",AK21)</f>
        <v>#REF!</v>
      </c>
      <c r="AZ21" s="102" t="e">
        <f t="shared" ref="AZ21:BA21" si="22">IF(AW21="","",AW21+($AN21/10))</f>
        <v>#REF!</v>
      </c>
      <c r="BA21" s="102" t="e">
        <f t="shared" si="22"/>
        <v>#REF!</v>
      </c>
      <c r="BB21" s="93"/>
      <c r="BC21" s="102" t="str">
        <f t="shared" si="8"/>
        <v/>
      </c>
      <c r="BD21" s="102" t="str">
        <f t="shared" si="8"/>
        <v/>
      </c>
      <c r="BE21" s="102" t="str">
        <f t="shared" si="8"/>
        <v/>
      </c>
      <c r="BF21" s="102" t="str">
        <f t="shared" si="8"/>
        <v/>
      </c>
      <c r="BG21" s="102" t="str">
        <f t="shared" si="8"/>
        <v/>
      </c>
      <c r="BH21" s="102" t="str">
        <f t="shared" si="8"/>
        <v/>
      </c>
      <c r="BI21" s="102" t="str">
        <f t="shared" si="8"/>
        <v/>
      </c>
      <c r="BJ21" s="102" t="str">
        <f t="shared" si="8"/>
        <v/>
      </c>
      <c r="BK21" s="102" t="str">
        <f t="shared" si="9"/>
        <v/>
      </c>
      <c r="BL21" s="102" t="str">
        <f t="shared" si="9"/>
        <v/>
      </c>
      <c r="BM21" s="102" t="str">
        <f t="shared" si="9"/>
        <v/>
      </c>
      <c r="BN21" s="102" t="str">
        <f t="shared" si="9"/>
        <v/>
      </c>
      <c r="BO21" s="102" t="str">
        <f t="shared" si="9"/>
        <v/>
      </c>
      <c r="BP21" s="102" t="str">
        <f t="shared" si="9"/>
        <v/>
      </c>
      <c r="BQ21" s="102" t="str">
        <f t="shared" si="9"/>
        <v/>
      </c>
      <c r="BR21" s="102" t="str">
        <f t="shared" si="9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23">COUNTIF(BC6:BC21,BC5)</f>
        <v>0</v>
      </c>
      <c r="BD22" s="93">
        <f t="shared" si="23"/>
        <v>0</v>
      </c>
      <c r="BE22" s="93">
        <f t="shared" si="23"/>
        <v>0</v>
      </c>
      <c r="BF22" s="93">
        <f t="shared" si="23"/>
        <v>0</v>
      </c>
      <c r="BG22" s="93">
        <f t="shared" si="23"/>
        <v>0</v>
      </c>
      <c r="BH22" s="93">
        <f t="shared" si="23"/>
        <v>0</v>
      </c>
      <c r="BI22" s="93">
        <f t="shared" si="23"/>
        <v>0</v>
      </c>
      <c r="BJ22" s="93">
        <f t="shared" si="23"/>
        <v>0</v>
      </c>
      <c r="BK22" s="93">
        <f t="shared" si="23"/>
        <v>0</v>
      </c>
      <c r="BL22" s="93">
        <f t="shared" si="23"/>
        <v>0</v>
      </c>
      <c r="BM22" s="93">
        <f t="shared" si="23"/>
        <v>0</v>
      </c>
      <c r="BN22" s="93">
        <f t="shared" si="23"/>
        <v>0</v>
      </c>
      <c r="BO22" s="93">
        <f t="shared" si="23"/>
        <v>0</v>
      </c>
      <c r="BP22" s="93">
        <f t="shared" si="23"/>
        <v>0</v>
      </c>
      <c r="BQ22" s="93">
        <f t="shared" si="23"/>
        <v>0</v>
      </c>
      <c r="BR22" s="93">
        <f t="shared" si="23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>
        <v>1</v>
      </c>
      <c r="F25" s="112">
        <v>195</v>
      </c>
      <c r="G25" s="113" t="s">
        <v>1066</v>
      </c>
      <c r="H25" s="113" t="str">
        <f>IFERROR(VLOOKUP(F25,$F$68:$H$99,3,FALSE),"")</f>
        <v>Notts AC</v>
      </c>
      <c r="I25" s="348">
        <f>IFERROR(VLOOKUP(F25,$F$68:$J$99,4,FALSE),"")</f>
        <v>1.98</v>
      </c>
      <c r="J25" s="349"/>
      <c r="K25" s="350"/>
      <c r="L25" s="351"/>
      <c r="M25" s="352"/>
      <c r="N25" s="353"/>
      <c r="O25" s="354" t="s">
        <v>1065</v>
      </c>
      <c r="P25" s="355"/>
      <c r="Q25" s="355"/>
      <c r="R25" s="355"/>
      <c r="S25" s="355"/>
      <c r="T25" s="356"/>
      <c r="U25" s="354"/>
      <c r="V25" s="355"/>
      <c r="W25" s="355"/>
      <c r="X25" s="355"/>
      <c r="Y25" s="355"/>
      <c r="Z25" s="356"/>
      <c r="AA25" s="348"/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2</v>
      </c>
      <c r="F26" s="112">
        <v>193</v>
      </c>
      <c r="G26" s="113" t="str">
        <f t="shared" ref="G26:G32" si="24">IFERROR(VLOOKUP(F26,$F$68:$H$99,2,FALSE),"")</f>
        <v>Luke OKOSIEME</v>
      </c>
      <c r="H26" s="113" t="str">
        <f t="shared" ref="H26:H32" si="25">IFERROR(VLOOKUP(F26,$F$68:$H$99,3,FALSE),"")</f>
        <v>Cambridge Harriers</v>
      </c>
      <c r="I26" s="348">
        <v>1.95</v>
      </c>
      <c r="J26" s="349"/>
      <c r="K26" s="350">
        <v>1</v>
      </c>
      <c r="L26" s="351"/>
      <c r="M26" s="352">
        <v>181</v>
      </c>
      <c r="N26" s="353"/>
      <c r="O26" s="354" t="s">
        <v>1069</v>
      </c>
      <c r="P26" s="355"/>
      <c r="Q26" s="355"/>
      <c r="R26" s="355"/>
      <c r="S26" s="355"/>
      <c r="T26" s="356"/>
      <c r="U26" s="354" t="s">
        <v>1070</v>
      </c>
      <c r="V26" s="355"/>
      <c r="W26" s="355"/>
      <c r="X26" s="355"/>
      <c r="Y26" s="355"/>
      <c r="Z26" s="356"/>
      <c r="AA26" s="348">
        <v>1.78</v>
      </c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3</v>
      </c>
      <c r="F27" s="112">
        <v>194</v>
      </c>
      <c r="G27" s="113" t="s">
        <v>1067</v>
      </c>
      <c r="H27" s="113" t="str">
        <f t="shared" si="25"/>
        <v>Cambridge &amp; Coleridge</v>
      </c>
      <c r="I27" s="348">
        <f t="shared" ref="I27:I32" si="26">IFERROR(VLOOKUP(F27,$F$68:$J$99,4,FALSE),"")</f>
        <v>1.95</v>
      </c>
      <c r="J27" s="349"/>
      <c r="K27" s="350"/>
      <c r="L27" s="351"/>
      <c r="M27" s="352"/>
      <c r="N27" s="353"/>
      <c r="O27" s="354"/>
      <c r="P27" s="355"/>
      <c r="Q27" s="355"/>
      <c r="R27" s="355"/>
      <c r="S27" s="355"/>
      <c r="T27" s="356"/>
      <c r="U27" s="354"/>
      <c r="V27" s="355"/>
      <c r="W27" s="355"/>
      <c r="X27" s="355"/>
      <c r="Y27" s="355"/>
      <c r="Z27" s="356"/>
      <c r="AA27" s="348"/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4</v>
      </c>
      <c r="F28" s="309">
        <v>197</v>
      </c>
      <c r="G28" s="232" t="s">
        <v>1068</v>
      </c>
      <c r="H28" s="192" t="s">
        <v>696</v>
      </c>
      <c r="I28" s="348">
        <v>1.92</v>
      </c>
      <c r="J28" s="349"/>
      <c r="K28" s="350"/>
      <c r="L28" s="351"/>
      <c r="M28" s="352"/>
      <c r="N28" s="353"/>
      <c r="O28" s="354"/>
      <c r="P28" s="355"/>
      <c r="Q28" s="355"/>
      <c r="R28" s="355"/>
      <c r="S28" s="355"/>
      <c r="T28" s="356"/>
      <c r="U28" s="354"/>
      <c r="V28" s="355"/>
      <c r="W28" s="355"/>
      <c r="X28" s="355"/>
      <c r="Y28" s="355"/>
      <c r="Z28" s="356"/>
      <c r="AA28" s="348"/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5</v>
      </c>
      <c r="F29" s="112">
        <v>199</v>
      </c>
      <c r="G29" s="113" t="str">
        <f t="shared" si="24"/>
        <v>Ben BELLISARIO</v>
      </c>
      <c r="H29" s="113" t="str">
        <f t="shared" si="25"/>
        <v>Shaftesbury Barnet</v>
      </c>
      <c r="I29" s="348">
        <f t="shared" si="26"/>
        <v>1.89</v>
      </c>
      <c r="J29" s="349"/>
      <c r="K29" s="350"/>
      <c r="L29" s="351"/>
      <c r="M29" s="352"/>
      <c r="N29" s="353"/>
      <c r="O29" s="354"/>
      <c r="P29" s="355"/>
      <c r="Q29" s="355"/>
      <c r="R29" s="355"/>
      <c r="S29" s="355"/>
      <c r="T29" s="356"/>
      <c r="U29" s="354"/>
      <c r="V29" s="355"/>
      <c r="W29" s="355"/>
      <c r="X29" s="355"/>
      <c r="Y29" s="355"/>
      <c r="Z29" s="356"/>
      <c r="AA29" s="348"/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6</v>
      </c>
      <c r="F30" s="112">
        <v>196</v>
      </c>
      <c r="G30" s="113" t="str">
        <f t="shared" si="24"/>
        <v xml:space="preserve">You Xuan THUNG   </v>
      </c>
      <c r="H30" s="113" t="str">
        <f t="shared" si="25"/>
        <v>CUAC</v>
      </c>
      <c r="I30" s="348">
        <f t="shared" si="26"/>
        <v>1.86</v>
      </c>
      <c r="J30" s="349"/>
      <c r="K30" s="350"/>
      <c r="L30" s="351"/>
      <c r="M30" s="352"/>
      <c r="N30" s="353"/>
      <c r="O30" s="354"/>
      <c r="P30" s="355"/>
      <c r="Q30" s="355"/>
      <c r="R30" s="355"/>
      <c r="S30" s="355"/>
      <c r="T30" s="356"/>
      <c r="U30" s="354" t="str">
        <f t="shared" ref="U30:U32" si="27">IFERROR(VLOOKUP(M30,$F$68:$H$99,3,FALSE),"")</f>
        <v/>
      </c>
      <c r="V30" s="355" t="str">
        <f t="shared" ref="V30:Z32" si="28">IF(ISERROR(VLOOKUP(T30,$F$68:$H$99,3,FALSE))=TRUE,"",VLOOKUP(T30,$F$68:$H$99,3,FALSE))</f>
        <v/>
      </c>
      <c r="W30" s="355" t="str">
        <f t="shared" si="28"/>
        <v/>
      </c>
      <c r="X30" s="355" t="str">
        <f t="shared" si="28"/>
        <v/>
      </c>
      <c r="Y30" s="355" t="str">
        <f t="shared" si="28"/>
        <v/>
      </c>
      <c r="Z30" s="356" t="str">
        <f t="shared" si="28"/>
        <v/>
      </c>
      <c r="AA30" s="348">
        <f t="shared" ref="AA30:AA32" si="29">IFERROR(VLOOKUP(M30,$F$68:$J$99,4,FALSE),"")</f>
        <v>0</v>
      </c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7</v>
      </c>
      <c r="F31" s="112">
        <v>202</v>
      </c>
      <c r="G31" s="113" t="str">
        <f t="shared" si="24"/>
        <v>Oreofeoluwa ADEPEGBA</v>
      </c>
      <c r="H31" s="113" t="str">
        <f t="shared" si="25"/>
        <v>Thurrock Harriers</v>
      </c>
      <c r="I31" s="348">
        <f t="shared" si="26"/>
        <v>1.86</v>
      </c>
      <c r="J31" s="349"/>
      <c r="K31" s="350"/>
      <c r="L31" s="351"/>
      <c r="M31" s="352"/>
      <c r="N31" s="353"/>
      <c r="O31" s="354"/>
      <c r="P31" s="355"/>
      <c r="Q31" s="355"/>
      <c r="R31" s="355"/>
      <c r="S31" s="355"/>
      <c r="T31" s="356"/>
      <c r="U31" s="354"/>
      <c r="V31" s="355"/>
      <c r="W31" s="355"/>
      <c r="X31" s="355"/>
      <c r="Y31" s="355"/>
      <c r="Z31" s="356"/>
      <c r="AA31" s="348"/>
      <c r="AB31" s="349"/>
      <c r="AC31" s="120"/>
      <c r="AD31" s="108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8</v>
      </c>
      <c r="F32" s="112"/>
      <c r="G32" s="113" t="str">
        <f t="shared" si="24"/>
        <v/>
      </c>
      <c r="H32" s="113" t="str">
        <f t="shared" si="25"/>
        <v/>
      </c>
      <c r="I32" s="348">
        <f t="shared" si="26"/>
        <v>0</v>
      </c>
      <c r="J32" s="349"/>
      <c r="K32" s="350"/>
      <c r="L32" s="351"/>
      <c r="M32" s="352" t="str">
        <f t="shared" ref="M32" si="30">IFERROR(VLOOKUP(D32,$K$68:$N$99,4,FALSE),"")</f>
        <v/>
      </c>
      <c r="N32" s="353" t="str">
        <f t="shared" ref="N32" si="31">IF(ISERROR(VLOOKUP(K32,$K$68:$N$99,4,FALSE))=TRUE,"",IF(VLOOKUP(K32,$K$68:$N$99,4,FALSE)=0,"",VLOOKUP(K32,$K$68:$N$99,4,FALSE)))</f>
        <v/>
      </c>
      <c r="O32" s="354" t="str">
        <f t="shared" ref="O32" si="32">IFERROR(VLOOKUP(M32,$F$68:$H$99,2,FALSE),"")</f>
        <v/>
      </c>
      <c r="P32" s="355" t="str">
        <f t="shared" ref="P32:T32" si="33">IF(ISERROR(VLOOKUP(O32,$F$68:$H$99,2,FALSE))=TRUE,"",VLOOKUP(O32,$F$68:$H$99,2,FALSE))</f>
        <v/>
      </c>
      <c r="Q32" s="355" t="str">
        <f t="shared" si="33"/>
        <v/>
      </c>
      <c r="R32" s="355" t="str">
        <f t="shared" si="33"/>
        <v/>
      </c>
      <c r="S32" s="355" t="str">
        <f t="shared" si="33"/>
        <v/>
      </c>
      <c r="T32" s="356" t="str">
        <f t="shared" si="33"/>
        <v/>
      </c>
      <c r="U32" s="354" t="str">
        <f t="shared" si="27"/>
        <v/>
      </c>
      <c r="V32" s="355" t="str">
        <f t="shared" si="28"/>
        <v/>
      </c>
      <c r="W32" s="355" t="str">
        <f t="shared" si="28"/>
        <v/>
      </c>
      <c r="X32" s="355" t="str">
        <f t="shared" si="28"/>
        <v/>
      </c>
      <c r="Y32" s="355" t="str">
        <f t="shared" si="28"/>
        <v/>
      </c>
      <c r="Z32" s="356" t="str">
        <f t="shared" si="28"/>
        <v/>
      </c>
      <c r="AA32" s="348" t="str">
        <f t="shared" si="29"/>
        <v/>
      </c>
      <c r="AB32" s="349"/>
      <c r="AC32" s="114"/>
      <c r="AD32" s="115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182"/>
      <c r="G33" s="182"/>
      <c r="H33" s="182"/>
      <c r="I33" s="182"/>
      <c r="J33" s="182"/>
      <c r="K33" s="18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C MEN (BED 2)</v>
      </c>
      <c r="H35" s="353"/>
      <c r="I35" s="310" t="s">
        <v>20</v>
      </c>
      <c r="J35" s="314"/>
      <c r="K35" s="311"/>
      <c r="L35" s="369">
        <f>L3</f>
        <v>13.1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2.28m – Robbie Grabarz (NEB) &amp; Marco Fassinotti (Italy) 01/06/2015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179"/>
      <c r="AX36" s="179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179"/>
      <c r="AX37" s="179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179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34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35">IF(OR(AG38=0,AG38="",AG38="NHC",AG38=" "),"",IF(AG38&gt;AL38,"*",IF(AG38=AL38,"=","")))</f>
        <v/>
      </c>
      <c r="AN38" s="101">
        <v>0</v>
      </c>
      <c r="AO38" s="179"/>
      <c r="AP38" s="179" t="str">
        <f t="shared" ref="AP38:AP53" si="36">IF(AQ38="","",REPT(AR38,AQ38-1))</f>
        <v/>
      </c>
      <c r="AQ38" s="179" t="str">
        <f t="shared" ref="AQ38:AQ53" si="37">IF(AR38="","",HLOOKUP(AL38,$BC$5:$BJ$22,18,FALSE))</f>
        <v/>
      </c>
      <c r="AR38" s="179" t="str">
        <f>IF(OR(AL38=0,AL38=""),"",IF(OR(AL38=AL39,AL38=AL40,AL38=AL41,AL38=AL42,AL38=AL43,AL38=AL44,AL38=AL45,AL38=AL46,AL38=AL47,AL38=AL48,AL38=AL49,AL38=AL50,AL38=AL51,AL38=AL52,AL38=AL53),"=",""))</f>
        <v/>
      </c>
      <c r="AS38" s="179"/>
      <c r="AT38" s="179" t="str">
        <f t="shared" ref="AT38:AT53" si="38">IF(AU38="","",REPT(AV38,AU38-1))</f>
        <v/>
      </c>
      <c r="AU38" s="179" t="str">
        <f t="shared" ref="AU38:AU53" si="39">IF(AV38="","",HLOOKUP(AM38,$BK$5:$BR$22,18,FALSE))</f>
        <v/>
      </c>
      <c r="AV38" s="179" t="str">
        <f>IF(OR(AM38=0,AM38=""),"",IF(OR(AM38=AM39,AM38=AM40,AM38=AM41,AM38=AM42,AM38=AM43,AM38=AM44,AM38=AM45,AM38=AM46,AM38=AM47,AM38=AM48,AM38=AM49,AM38=AM50,AM38=AM51,AM38=AM52,AM38=AM53),"=",""))</f>
        <v/>
      </c>
      <c r="AW38" s="179" t="e">
        <f>IF(OR(AK38=0,AG38=0,#REF!="B"),"",AK38)</f>
        <v>#REF!</v>
      </c>
      <c r="AX38" s="179" t="e">
        <f>IF(OR(AK38=0,AG38=0,#REF!="A"),"",AK38)</f>
        <v>#REF!</v>
      </c>
      <c r="AZ38" s="102" t="e">
        <f t="shared" ref="AZ38:BA53" si="40">IF(AW38="","",AW38+($AN38/10))</f>
        <v>#REF!</v>
      </c>
      <c r="BA38" s="102" t="e">
        <f t="shared" si="40"/>
        <v>#REF!</v>
      </c>
      <c r="BB38" s="93"/>
      <c r="BC38" s="102" t="str">
        <f t="shared" ref="BC38:BJ53" si="41">IF($AL38="","",IF($AL38=BC$5,$AL38,""))</f>
        <v/>
      </c>
      <c r="BD38" s="102" t="str">
        <f t="shared" si="41"/>
        <v/>
      </c>
      <c r="BE38" s="102" t="str">
        <f t="shared" si="41"/>
        <v/>
      </c>
      <c r="BF38" s="102" t="str">
        <f t="shared" si="41"/>
        <v/>
      </c>
      <c r="BG38" s="102" t="str">
        <f t="shared" si="41"/>
        <v/>
      </c>
      <c r="BH38" s="102" t="str">
        <f t="shared" si="41"/>
        <v/>
      </c>
      <c r="BI38" s="102" t="str">
        <f t="shared" si="41"/>
        <v/>
      </c>
      <c r="BJ38" s="102" t="str">
        <f t="shared" si="41"/>
        <v/>
      </c>
      <c r="BK38" s="102" t="str">
        <f t="shared" ref="BK38:BR53" si="42">IF($AM38="","",IF($AM38=BK$5,$AM38,""))</f>
        <v/>
      </c>
      <c r="BL38" s="102" t="str">
        <f t="shared" si="42"/>
        <v/>
      </c>
      <c r="BM38" s="102" t="str">
        <f t="shared" si="42"/>
        <v/>
      </c>
      <c r="BN38" s="102" t="str">
        <f t="shared" si="42"/>
        <v/>
      </c>
      <c r="BO38" s="102" t="str">
        <f t="shared" si="42"/>
        <v/>
      </c>
      <c r="BP38" s="102" t="str">
        <f t="shared" si="42"/>
        <v/>
      </c>
      <c r="BQ38" s="102" t="str">
        <f t="shared" si="42"/>
        <v/>
      </c>
      <c r="BR38" s="102" t="str">
        <f t="shared" si="42"/>
        <v/>
      </c>
    </row>
    <row r="39" spans="1:70" ht="15.95" hidden="1" customHeight="1" x14ac:dyDescent="0.3">
      <c r="B39" s="179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34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35"/>
        <v/>
      </c>
      <c r="AN39" s="101">
        <v>0</v>
      </c>
      <c r="AO39" s="179"/>
      <c r="AP39" s="179" t="str">
        <f t="shared" si="36"/>
        <v/>
      </c>
      <c r="AQ39" s="179" t="str">
        <f t="shared" si="37"/>
        <v/>
      </c>
      <c r="AR39" s="179" t="str">
        <f>IF(OR(AL39=0,AL39=""),"",IF(OR(AL39=AL40,AL39=AL41,AL39=AL42,AL39=AL43,AL39=AL44,AL39=AL45,AL39=AL46,AL39=AL47,AL39=AL48,AL39=AL49,AL39=AL50,AL39=AL51,AL39=AL52,AL39=AL53,AL39=AL38),"=",""))</f>
        <v/>
      </c>
      <c r="AS39" s="179"/>
      <c r="AT39" s="179" t="str">
        <f t="shared" si="38"/>
        <v/>
      </c>
      <c r="AU39" s="179" t="str">
        <f t="shared" si="39"/>
        <v/>
      </c>
      <c r="AV39" s="179" t="str">
        <f>IF(OR(AM39=0,AM39=""),"",IF(OR(AM39=AM40,AM39=AM41,AM39=AM42,AM39=AM43,AM39=AM44,AM39=AM45,AM39=AM46,AM39=AM47,AM39=AM48,AM39=AM49,AM39=AM50,AM39=AM51,AM39=AM52,AM39=AM53,AM39=AM38),"=",""))</f>
        <v/>
      </c>
      <c r="AW39" s="179" t="e">
        <f>IF(OR(AK39=0,AG39=0,#REF!="B"),"",AK39)</f>
        <v>#REF!</v>
      </c>
      <c r="AX39" s="179" t="e">
        <f>IF(OR(AK39=0,AG39=0,#REF!="A"),"",AK39)</f>
        <v>#REF!</v>
      </c>
      <c r="AZ39" s="102" t="e">
        <f t="shared" si="40"/>
        <v>#REF!</v>
      </c>
      <c r="BA39" s="102" t="e">
        <f t="shared" si="40"/>
        <v>#REF!</v>
      </c>
      <c r="BB39" s="93"/>
      <c r="BC39" s="102" t="str">
        <f t="shared" si="41"/>
        <v/>
      </c>
      <c r="BD39" s="102" t="str">
        <f t="shared" si="41"/>
        <v/>
      </c>
      <c r="BE39" s="102" t="str">
        <f t="shared" si="41"/>
        <v/>
      </c>
      <c r="BF39" s="102" t="str">
        <f t="shared" si="41"/>
        <v/>
      </c>
      <c r="BG39" s="102" t="str">
        <f t="shared" si="41"/>
        <v/>
      </c>
      <c r="BH39" s="102" t="str">
        <f t="shared" si="41"/>
        <v/>
      </c>
      <c r="BI39" s="102" t="str">
        <f t="shared" si="41"/>
        <v/>
      </c>
      <c r="BJ39" s="102" t="str">
        <f t="shared" si="41"/>
        <v/>
      </c>
      <c r="BK39" s="102" t="str">
        <f t="shared" si="42"/>
        <v/>
      </c>
      <c r="BL39" s="102" t="str">
        <f t="shared" si="42"/>
        <v/>
      </c>
      <c r="BM39" s="102" t="str">
        <f t="shared" si="42"/>
        <v/>
      </c>
      <c r="BN39" s="102" t="str">
        <f t="shared" si="42"/>
        <v/>
      </c>
      <c r="BO39" s="102" t="str">
        <f t="shared" si="42"/>
        <v/>
      </c>
      <c r="BP39" s="102" t="str">
        <f t="shared" si="42"/>
        <v/>
      </c>
      <c r="BQ39" s="102" t="str">
        <f t="shared" si="42"/>
        <v/>
      </c>
      <c r="BR39" s="102" t="str">
        <f t="shared" si="42"/>
        <v/>
      </c>
    </row>
    <row r="40" spans="1:70" ht="15.95" hidden="1" customHeight="1" x14ac:dyDescent="0.3">
      <c r="B40" s="179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34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35"/>
        <v/>
      </c>
      <c r="AN40" s="101">
        <v>0</v>
      </c>
      <c r="AO40" s="179"/>
      <c r="AP40" s="179" t="str">
        <f t="shared" si="36"/>
        <v/>
      </c>
      <c r="AQ40" s="179" t="str">
        <f t="shared" si="37"/>
        <v/>
      </c>
      <c r="AR40" s="179" t="str">
        <f>IF(OR(AL40=0,AL40=""),"",IF(OR(AL40=AL41,AL40=AL42,AL40=AL43,AL40=AL44,AL40=AL45,AL40=AL46,AL40=AL47,AL40=AL48,AL40=AL49,AL40=AL50,AL40=AL51,AL40=AL52,AL40=AL53,AL40=AL38,AL40=AL39),"=",""))</f>
        <v/>
      </c>
      <c r="AS40" s="179"/>
      <c r="AT40" s="179" t="str">
        <f t="shared" si="38"/>
        <v/>
      </c>
      <c r="AU40" s="179" t="str">
        <f t="shared" si="39"/>
        <v/>
      </c>
      <c r="AV40" s="179" t="str">
        <f>IF(OR(AM40=0,AM40=""),"",IF(OR(AM40=AM41,AM40=AM42,AM40=AM43,AM40=AM44,AM40=AM45,AM40=AM46,AM40=AM47,AM40=AM48,AM40=AM49,AM40=AM50,AM40=AM51,AM40=AM52,AM40=AM53,AM40=AM38,AM40=AM39),"=",""))</f>
        <v/>
      </c>
      <c r="AW40" s="179" t="e">
        <f>IF(OR(AK40=0,AG40=0,#REF!="B"),"",AK40)</f>
        <v>#REF!</v>
      </c>
      <c r="AX40" s="179" t="e">
        <f>IF(OR(AK40=0,AG40=0,#REF!="A"),"",AK40)</f>
        <v>#REF!</v>
      </c>
      <c r="AZ40" s="102" t="e">
        <f t="shared" si="40"/>
        <v>#REF!</v>
      </c>
      <c r="BA40" s="102" t="e">
        <f t="shared" si="40"/>
        <v>#REF!</v>
      </c>
      <c r="BB40" s="93"/>
      <c r="BC40" s="102" t="str">
        <f t="shared" si="41"/>
        <v/>
      </c>
      <c r="BD40" s="102" t="str">
        <f t="shared" si="41"/>
        <v/>
      </c>
      <c r="BE40" s="102" t="str">
        <f t="shared" si="41"/>
        <v/>
      </c>
      <c r="BF40" s="102" t="str">
        <f t="shared" si="41"/>
        <v/>
      </c>
      <c r="BG40" s="102" t="str">
        <f t="shared" si="41"/>
        <v/>
      </c>
      <c r="BH40" s="102" t="str">
        <f t="shared" si="41"/>
        <v/>
      </c>
      <c r="BI40" s="102" t="str">
        <f t="shared" si="41"/>
        <v/>
      </c>
      <c r="BJ40" s="102" t="str">
        <f t="shared" si="41"/>
        <v/>
      </c>
      <c r="BK40" s="102" t="str">
        <f t="shared" si="42"/>
        <v/>
      </c>
      <c r="BL40" s="102" t="str">
        <f t="shared" si="42"/>
        <v/>
      </c>
      <c r="BM40" s="102" t="str">
        <f t="shared" si="42"/>
        <v/>
      </c>
      <c r="BN40" s="102" t="str">
        <f t="shared" si="42"/>
        <v/>
      </c>
      <c r="BO40" s="102" t="str">
        <f t="shared" si="42"/>
        <v/>
      </c>
      <c r="BP40" s="102" t="str">
        <f t="shared" si="42"/>
        <v/>
      </c>
      <c r="BQ40" s="102" t="str">
        <f t="shared" si="42"/>
        <v/>
      </c>
      <c r="BR40" s="102" t="str">
        <f t="shared" si="42"/>
        <v/>
      </c>
    </row>
    <row r="41" spans="1:70" ht="15.95" hidden="1" customHeight="1" x14ac:dyDescent="0.3">
      <c r="B41" s="179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34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35"/>
        <v/>
      </c>
      <c r="AN41" s="101">
        <v>0</v>
      </c>
      <c r="AO41" s="179"/>
      <c r="AP41" s="179" t="str">
        <f t="shared" si="36"/>
        <v/>
      </c>
      <c r="AQ41" s="179" t="str">
        <f t="shared" si="37"/>
        <v/>
      </c>
      <c r="AR41" s="179" t="str">
        <f>IF(OR(AL41=0,AL41=""),"",IF(OR(AL41=AL42,AL41=AL43,AL41=AL44,AL41=AL45,AL41=AL46,AL41=AL47,AL41=AL48,AL41=AL49,AL41=AL50,AL41=AL51,AL41=AL52,AL41=AL53,AL41=AL38,AL41=AL39,AL41=AL40),"=",""))</f>
        <v/>
      </c>
      <c r="AS41" s="179"/>
      <c r="AT41" s="179" t="str">
        <f t="shared" si="38"/>
        <v/>
      </c>
      <c r="AU41" s="179" t="str">
        <f t="shared" si="39"/>
        <v/>
      </c>
      <c r="AV41" s="179" t="str">
        <f>IF(OR(AM41=0,AM41=""),"",IF(OR(AM41=AM42,AM41=AM43,AM41=AM44,AM41=AM45,AM41=AM46,AM41=AM47,AM41=AM48,AM41=AM49,AM41=AM50,AM41=AM51,AM41=AM52,AM41=AM53,AM41=AM38,AM41=AM39,AM41=AM40),"=",""))</f>
        <v/>
      </c>
      <c r="AW41" s="179" t="e">
        <f>IF(OR(AK41=0,AG41=0,#REF!="B"),"",AK41)</f>
        <v>#REF!</v>
      </c>
      <c r="AX41" s="179" t="e">
        <f>IF(OR(AK41=0,AG41=0,#REF!="A"),"",AK41)</f>
        <v>#REF!</v>
      </c>
      <c r="AZ41" s="102" t="e">
        <f t="shared" si="40"/>
        <v>#REF!</v>
      </c>
      <c r="BA41" s="102" t="e">
        <f t="shared" si="40"/>
        <v>#REF!</v>
      </c>
      <c r="BB41" s="93"/>
      <c r="BC41" s="102" t="str">
        <f t="shared" si="41"/>
        <v/>
      </c>
      <c r="BD41" s="102" t="str">
        <f t="shared" si="41"/>
        <v/>
      </c>
      <c r="BE41" s="102" t="str">
        <f t="shared" si="41"/>
        <v/>
      </c>
      <c r="BF41" s="102" t="str">
        <f t="shared" si="41"/>
        <v/>
      </c>
      <c r="BG41" s="102" t="str">
        <f t="shared" si="41"/>
        <v/>
      </c>
      <c r="BH41" s="102" t="str">
        <f t="shared" si="41"/>
        <v/>
      </c>
      <c r="BI41" s="102" t="str">
        <f t="shared" si="41"/>
        <v/>
      </c>
      <c r="BJ41" s="102" t="str">
        <f t="shared" si="41"/>
        <v/>
      </c>
      <c r="BK41" s="102" t="str">
        <f t="shared" si="42"/>
        <v/>
      </c>
      <c r="BL41" s="102" t="str">
        <f t="shared" si="42"/>
        <v/>
      </c>
      <c r="BM41" s="102" t="str">
        <f t="shared" si="42"/>
        <v/>
      </c>
      <c r="BN41" s="102" t="str">
        <f t="shared" si="42"/>
        <v/>
      </c>
      <c r="BO41" s="102" t="str">
        <f t="shared" si="42"/>
        <v/>
      </c>
      <c r="BP41" s="102" t="str">
        <f t="shared" si="42"/>
        <v/>
      </c>
      <c r="BQ41" s="102" t="str">
        <f t="shared" si="42"/>
        <v/>
      </c>
      <c r="BR41" s="102" t="str">
        <f t="shared" si="42"/>
        <v/>
      </c>
    </row>
    <row r="42" spans="1:70" ht="15.95" hidden="1" customHeight="1" x14ac:dyDescent="0.3">
      <c r="B42" s="179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34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35"/>
        <v/>
      </c>
      <c r="AN42" s="101">
        <v>0</v>
      </c>
      <c r="AO42" s="179"/>
      <c r="AP42" s="179" t="str">
        <f t="shared" si="36"/>
        <v/>
      </c>
      <c r="AQ42" s="179" t="str">
        <f t="shared" si="37"/>
        <v/>
      </c>
      <c r="AR42" s="179" t="str">
        <f>IF(OR(AL42=0,AL42=""),"",IF(OR(AL42=AL43,AL42=AL44,AL42=AL45,AL42=AL46,AL42=AL47,AL42=AL48,AL42=AL49,AL42=AL50,AL42=AL51,AL42=AL52,AL42=AL53,AL42=AL38,AL42=AL39,AL42=AL40,AL42=AL41),"=",""))</f>
        <v/>
      </c>
      <c r="AS42" s="179"/>
      <c r="AT42" s="179" t="str">
        <f t="shared" si="38"/>
        <v/>
      </c>
      <c r="AU42" s="179" t="str">
        <f t="shared" si="39"/>
        <v/>
      </c>
      <c r="AV42" s="179" t="str">
        <f>IF(OR(AM42=0,AM42=""),"",IF(OR(AM42=AM43,AM42=AM44,AM42=AM45,AM42=AM46,AM42=AM47,AM42=AM48,AM42=AM49,AM42=AM50,AM42=AM51,AM42=AM52,AM42=AM53,AM42=AM38,AM42=AM39,AM42=AM40,AM42=AM41),"=",""))</f>
        <v/>
      </c>
      <c r="AW42" s="179" t="e">
        <f>IF(OR(AK42=0,AG42=0,#REF!="B"),"",AK42)</f>
        <v>#REF!</v>
      </c>
      <c r="AX42" s="179" t="e">
        <f>IF(OR(AK42=0,AG42=0,#REF!="A"),"",AK42)</f>
        <v>#REF!</v>
      </c>
      <c r="AZ42" s="102" t="e">
        <f t="shared" si="40"/>
        <v>#REF!</v>
      </c>
      <c r="BA42" s="102" t="e">
        <f t="shared" si="40"/>
        <v>#REF!</v>
      </c>
      <c r="BB42" s="93"/>
      <c r="BC42" s="102" t="str">
        <f t="shared" si="41"/>
        <v/>
      </c>
      <c r="BD42" s="102" t="str">
        <f t="shared" si="41"/>
        <v/>
      </c>
      <c r="BE42" s="102" t="str">
        <f t="shared" si="41"/>
        <v/>
      </c>
      <c r="BF42" s="102" t="str">
        <f t="shared" si="41"/>
        <v/>
      </c>
      <c r="BG42" s="102" t="str">
        <f t="shared" si="41"/>
        <v/>
      </c>
      <c r="BH42" s="102" t="str">
        <f t="shared" si="41"/>
        <v/>
      </c>
      <c r="BI42" s="102" t="str">
        <f t="shared" si="41"/>
        <v/>
      </c>
      <c r="BJ42" s="102" t="str">
        <f t="shared" si="41"/>
        <v/>
      </c>
      <c r="BK42" s="102" t="str">
        <f t="shared" si="42"/>
        <v/>
      </c>
      <c r="BL42" s="102" t="str">
        <f t="shared" si="42"/>
        <v/>
      </c>
      <c r="BM42" s="102" t="str">
        <f t="shared" si="42"/>
        <v/>
      </c>
      <c r="BN42" s="102" t="str">
        <f t="shared" si="42"/>
        <v/>
      </c>
      <c r="BO42" s="102" t="str">
        <f t="shared" si="42"/>
        <v/>
      </c>
      <c r="BP42" s="102" t="str">
        <f t="shared" si="42"/>
        <v/>
      </c>
      <c r="BQ42" s="102" t="str">
        <f t="shared" si="42"/>
        <v/>
      </c>
      <c r="BR42" s="102" t="str">
        <f t="shared" si="42"/>
        <v/>
      </c>
    </row>
    <row r="43" spans="1:70" ht="15.95" hidden="1" customHeight="1" x14ac:dyDescent="0.3">
      <c r="B43" s="179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34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35"/>
        <v/>
      </c>
      <c r="AN43" s="101">
        <v>0</v>
      </c>
      <c r="AO43" s="179"/>
      <c r="AP43" s="179" t="str">
        <f t="shared" si="36"/>
        <v/>
      </c>
      <c r="AQ43" s="179" t="str">
        <f t="shared" si="37"/>
        <v/>
      </c>
      <c r="AR43" s="179" t="str">
        <f>IF(OR(AL43=0,AL43=""),"",IF(OR(AL43=AL44,AL43=AL45,AL43=AL46,AL43=AL47,AL43=AL48,AL43=AL49,AL43=AL50,AL43=AL51,AL43=AL52,AL43=AL53,AL43=AL38,AL43=AL39,AL43=AL40,AL43=AL41,AL43=AL42),"=",""))</f>
        <v/>
      </c>
      <c r="AS43" s="179"/>
      <c r="AT43" s="179" t="str">
        <f t="shared" si="38"/>
        <v/>
      </c>
      <c r="AU43" s="179" t="str">
        <f t="shared" si="39"/>
        <v/>
      </c>
      <c r="AV43" s="179" t="str">
        <f>IF(OR(AM43=0,AM43=""),"",IF(OR(AM43=AM44,AM43=AM45,AM43=AM46,AM43=AM47,AM43=AM48,AM43=AM49,AM43=AM50,AM43=AM51,AM43=AM52,AM43=AM53,AM43=AM38,AM43=AM39,AM43=AM40,AM43=AM41,AM43=AM42),"=",""))</f>
        <v/>
      </c>
      <c r="AW43" s="179" t="e">
        <f>IF(OR(AK43=0,AG43=0,#REF!="B"),"",AK43)</f>
        <v>#REF!</v>
      </c>
      <c r="AX43" s="179" t="e">
        <f>IF(OR(AK43=0,AG43=0,#REF!="A"),"",AK43)</f>
        <v>#REF!</v>
      </c>
      <c r="AZ43" s="102" t="e">
        <f t="shared" si="40"/>
        <v>#REF!</v>
      </c>
      <c r="BA43" s="102" t="e">
        <f t="shared" si="40"/>
        <v>#REF!</v>
      </c>
      <c r="BB43" s="93"/>
      <c r="BC43" s="102" t="str">
        <f t="shared" si="41"/>
        <v/>
      </c>
      <c r="BD43" s="102" t="str">
        <f t="shared" si="41"/>
        <v/>
      </c>
      <c r="BE43" s="102" t="str">
        <f t="shared" si="41"/>
        <v/>
      </c>
      <c r="BF43" s="102" t="str">
        <f t="shared" si="41"/>
        <v/>
      </c>
      <c r="BG43" s="102" t="str">
        <f t="shared" si="41"/>
        <v/>
      </c>
      <c r="BH43" s="102" t="str">
        <f t="shared" si="41"/>
        <v/>
      </c>
      <c r="BI43" s="102" t="str">
        <f t="shared" si="41"/>
        <v/>
      </c>
      <c r="BJ43" s="102" t="str">
        <f t="shared" si="41"/>
        <v/>
      </c>
      <c r="BK43" s="102" t="str">
        <f t="shared" si="42"/>
        <v/>
      </c>
      <c r="BL43" s="102" t="str">
        <f t="shared" si="42"/>
        <v/>
      </c>
      <c r="BM43" s="102" t="str">
        <f t="shared" si="42"/>
        <v/>
      </c>
      <c r="BN43" s="102" t="str">
        <f t="shared" si="42"/>
        <v/>
      </c>
      <c r="BO43" s="102" t="str">
        <f t="shared" si="42"/>
        <v/>
      </c>
      <c r="BP43" s="102" t="str">
        <f t="shared" si="42"/>
        <v/>
      </c>
      <c r="BQ43" s="102" t="str">
        <f t="shared" si="42"/>
        <v/>
      </c>
      <c r="BR43" s="102" t="str">
        <f t="shared" si="42"/>
        <v/>
      </c>
    </row>
    <row r="44" spans="1:70" ht="15.95" hidden="1" customHeight="1" x14ac:dyDescent="0.3">
      <c r="B44" s="179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34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35"/>
        <v/>
      </c>
      <c r="AN44" s="101">
        <v>0</v>
      </c>
      <c r="AO44" s="179"/>
      <c r="AP44" s="179" t="str">
        <f t="shared" si="36"/>
        <v/>
      </c>
      <c r="AQ44" s="179" t="str">
        <f t="shared" si="37"/>
        <v/>
      </c>
      <c r="AR44" s="179" t="str">
        <f>IF(OR(AL44=0,AL44=""),"",IF(OR(AL44=AL45,AL44=AL46,AL44=AL47,AL44=AL48,AL44=AL49,AL44=AL50,AL44=AL51,AL44=AL52,AL44=AL53,AL44=AL38,AL44=AL39,AL44=AL40,AL44=AL41,AL44=AL42,AL44=AL43),"=",""))</f>
        <v/>
      </c>
      <c r="AS44" s="179"/>
      <c r="AT44" s="179" t="str">
        <f t="shared" si="38"/>
        <v/>
      </c>
      <c r="AU44" s="179" t="str">
        <f t="shared" si="39"/>
        <v/>
      </c>
      <c r="AV44" s="179" t="str">
        <f>IF(OR(AM44=0,AM44=""),"",IF(OR(AM44=AM45,AM44=AM46,AM44=AM47,AM44=AM48,AM44=AM49,AM44=AM50,AM44=AM51,AM44=AM52,AM44=AM53,AM44=AM38,AM44=AM39,AM44=AM40,AM44=AM41,AM44=AM42,AM44=AM43),"=",""))</f>
        <v/>
      </c>
      <c r="AW44" s="179" t="e">
        <f>IF(OR(AK44=0,AG44=0,#REF!="B"),"",AK44)</f>
        <v>#REF!</v>
      </c>
      <c r="AX44" s="179" t="e">
        <f>IF(OR(AK44=0,AG44=0,#REF!="A"),"",AK44)</f>
        <v>#REF!</v>
      </c>
      <c r="AZ44" s="102" t="e">
        <f t="shared" si="40"/>
        <v>#REF!</v>
      </c>
      <c r="BA44" s="102" t="e">
        <f t="shared" si="40"/>
        <v>#REF!</v>
      </c>
      <c r="BB44" s="93"/>
      <c r="BC44" s="102" t="str">
        <f t="shared" si="41"/>
        <v/>
      </c>
      <c r="BD44" s="102" t="str">
        <f t="shared" si="41"/>
        <v/>
      </c>
      <c r="BE44" s="102" t="str">
        <f t="shared" si="41"/>
        <v/>
      </c>
      <c r="BF44" s="102" t="str">
        <f t="shared" si="41"/>
        <v/>
      </c>
      <c r="BG44" s="102" t="str">
        <f t="shared" si="41"/>
        <v/>
      </c>
      <c r="BH44" s="102" t="str">
        <f t="shared" si="41"/>
        <v/>
      </c>
      <c r="BI44" s="102" t="str">
        <f t="shared" si="41"/>
        <v/>
      </c>
      <c r="BJ44" s="102" t="str">
        <f t="shared" si="41"/>
        <v/>
      </c>
      <c r="BK44" s="102" t="str">
        <f t="shared" si="42"/>
        <v/>
      </c>
      <c r="BL44" s="102" t="str">
        <f t="shared" si="42"/>
        <v/>
      </c>
      <c r="BM44" s="102" t="str">
        <f t="shared" si="42"/>
        <v/>
      </c>
      <c r="BN44" s="102" t="str">
        <f t="shared" si="42"/>
        <v/>
      </c>
      <c r="BO44" s="102" t="str">
        <f t="shared" si="42"/>
        <v/>
      </c>
      <c r="BP44" s="102" t="str">
        <f t="shared" si="42"/>
        <v/>
      </c>
      <c r="BQ44" s="102" t="str">
        <f t="shared" si="42"/>
        <v/>
      </c>
      <c r="BR44" s="102" t="str">
        <f t="shared" si="42"/>
        <v/>
      </c>
    </row>
    <row r="45" spans="1:70" ht="15.95" hidden="1" customHeight="1" x14ac:dyDescent="0.3">
      <c r="B45" s="179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34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35"/>
        <v/>
      </c>
      <c r="AN45" s="101">
        <v>0</v>
      </c>
      <c r="AO45" s="179"/>
      <c r="AP45" s="179" t="str">
        <f t="shared" si="36"/>
        <v/>
      </c>
      <c r="AQ45" s="179" t="str">
        <f t="shared" si="37"/>
        <v/>
      </c>
      <c r="AR45" s="179" t="str">
        <f>IF(OR(AL45=0,AL45=""),"",IF(OR(AL45=AL46,AL45=AL47,AL45=AL48,AL45=AL49,AL45=AL50,AL45=AL51,AL45=AL52,AL45=AL53,AL45=AL38,AL45=AL39,AL45=AL40,AL45=AL41,AL45=AL42,AL45=AL43,AL45=AL44),"=",""))</f>
        <v/>
      </c>
      <c r="AS45" s="179"/>
      <c r="AT45" s="179" t="str">
        <f t="shared" si="38"/>
        <v/>
      </c>
      <c r="AU45" s="179" t="str">
        <f t="shared" si="39"/>
        <v/>
      </c>
      <c r="AV45" s="179" t="str">
        <f>IF(OR(AM45=0,AM45=""),"",IF(OR(AM45=AM46,AM45=AM47,AM45=AM48,AM45=AM49,AM45=AM50,AM45=AM51,AM45=AM52,AM45=AM53,AM45=AM38,AM45=AM39,AM45=AM40,AM45=AM41,AM45=AM42,AM45=AM43,AM45=AM44),"=",""))</f>
        <v/>
      </c>
      <c r="AW45" s="179" t="e">
        <f>IF(OR(AK45=0,AG45=0,#REF!="B"),"",AK45)</f>
        <v>#REF!</v>
      </c>
      <c r="AX45" s="179" t="e">
        <f>IF(OR(AK45=0,AG45=0,#REF!="A"),"",AK45)</f>
        <v>#REF!</v>
      </c>
      <c r="AZ45" s="102" t="e">
        <f t="shared" si="40"/>
        <v>#REF!</v>
      </c>
      <c r="BA45" s="102" t="e">
        <f t="shared" si="40"/>
        <v>#REF!</v>
      </c>
      <c r="BB45" s="93"/>
      <c r="BC45" s="102" t="str">
        <f t="shared" si="41"/>
        <v/>
      </c>
      <c r="BD45" s="102" t="str">
        <f t="shared" si="41"/>
        <v/>
      </c>
      <c r="BE45" s="102" t="str">
        <f t="shared" si="41"/>
        <v/>
      </c>
      <c r="BF45" s="102" t="str">
        <f t="shared" si="41"/>
        <v/>
      </c>
      <c r="BG45" s="102" t="str">
        <f t="shared" si="41"/>
        <v/>
      </c>
      <c r="BH45" s="102" t="str">
        <f t="shared" si="41"/>
        <v/>
      </c>
      <c r="BI45" s="102" t="str">
        <f t="shared" si="41"/>
        <v/>
      </c>
      <c r="BJ45" s="102" t="str">
        <f t="shared" si="41"/>
        <v/>
      </c>
      <c r="BK45" s="102" t="str">
        <f t="shared" si="42"/>
        <v/>
      </c>
      <c r="BL45" s="102" t="str">
        <f t="shared" si="42"/>
        <v/>
      </c>
      <c r="BM45" s="102" t="str">
        <f t="shared" si="42"/>
        <v/>
      </c>
      <c r="BN45" s="102" t="str">
        <f t="shared" si="42"/>
        <v/>
      </c>
      <c r="BO45" s="102" t="str">
        <f t="shared" si="42"/>
        <v/>
      </c>
      <c r="BP45" s="102" t="str">
        <f t="shared" si="42"/>
        <v/>
      </c>
      <c r="BQ45" s="102" t="str">
        <f t="shared" si="42"/>
        <v/>
      </c>
      <c r="BR45" s="102" t="str">
        <f t="shared" si="42"/>
        <v/>
      </c>
    </row>
    <row r="46" spans="1:70" ht="15.95" hidden="1" customHeight="1" x14ac:dyDescent="0.3">
      <c r="B46" s="179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34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43">IF(OR($F46=0,$F46=""),"",VLOOKUP($F46,u17mhj,6,FALSE))</f>
        <v/>
      </c>
      <c r="AM46" s="100" t="str">
        <f t="shared" si="35"/>
        <v/>
      </c>
      <c r="AN46" s="101">
        <v>0</v>
      </c>
      <c r="AO46" s="179"/>
      <c r="AP46" s="179" t="str">
        <f t="shared" si="36"/>
        <v/>
      </c>
      <c r="AQ46" s="179" t="str">
        <f t="shared" si="37"/>
        <v/>
      </c>
      <c r="AR46" s="179" t="str">
        <f>IF(OR(AL46=0,AL46=""),"",IF(OR(AL46=AL47,AL46=AL48,AL46=AL49,AL46=AL50,AL46=AL51,AL46=AL52,AL46=AL53,AL46=AL38,AL46=AL39,AL46=AL40,AL46=AL41,AL46=AL42,AL46=AL43,AL46=AL44,AL46=AL45),"=",""))</f>
        <v/>
      </c>
      <c r="AS46" s="179"/>
      <c r="AT46" s="179" t="str">
        <f t="shared" si="38"/>
        <v/>
      </c>
      <c r="AU46" s="179" t="str">
        <f t="shared" si="39"/>
        <v/>
      </c>
      <c r="AV46" s="179" t="str">
        <f>IF(OR(AM46=0,AM46=""),"",IF(OR(AM46=AM47,AM46=AM48,AM46=AM49,AM46=AM50,AM46=AM51,AM46=AM52,AM46=AM53,AM46=AM38,AM46=AM39,AM46=AM40,AM46=AM41,AM46=AM42,AM46=AM43,AM46=AM44,AM46=AM45),"=",""))</f>
        <v/>
      </c>
      <c r="AW46" s="179" t="e">
        <f>IF(OR(AK46=0,AG46=0,#REF!="B"),"",AK46)</f>
        <v>#REF!</v>
      </c>
      <c r="AX46" s="179" t="e">
        <f>IF(OR(AK46=0,AG46=0,#REF!="A"),"",AK46)</f>
        <v>#REF!</v>
      </c>
      <c r="AZ46" s="102" t="e">
        <f t="shared" si="40"/>
        <v>#REF!</v>
      </c>
      <c r="BA46" s="102" t="e">
        <f t="shared" si="40"/>
        <v>#REF!</v>
      </c>
      <c r="BB46" s="93"/>
      <c r="BC46" s="102" t="str">
        <f t="shared" si="41"/>
        <v/>
      </c>
      <c r="BD46" s="102" t="str">
        <f t="shared" si="41"/>
        <v/>
      </c>
      <c r="BE46" s="102" t="str">
        <f t="shared" si="41"/>
        <v/>
      </c>
      <c r="BF46" s="102" t="str">
        <f t="shared" si="41"/>
        <v/>
      </c>
      <c r="BG46" s="102" t="str">
        <f t="shared" si="41"/>
        <v/>
      </c>
      <c r="BH46" s="102" t="str">
        <f t="shared" si="41"/>
        <v/>
      </c>
      <c r="BI46" s="102" t="str">
        <f t="shared" si="41"/>
        <v/>
      </c>
      <c r="BJ46" s="102" t="str">
        <f t="shared" si="41"/>
        <v/>
      </c>
      <c r="BK46" s="102" t="str">
        <f t="shared" si="42"/>
        <v/>
      </c>
      <c r="BL46" s="102" t="str">
        <f t="shared" si="42"/>
        <v/>
      </c>
      <c r="BM46" s="102" t="str">
        <f t="shared" si="42"/>
        <v/>
      </c>
      <c r="BN46" s="102" t="str">
        <f t="shared" si="42"/>
        <v/>
      </c>
      <c r="BO46" s="102" t="str">
        <f t="shared" si="42"/>
        <v/>
      </c>
      <c r="BP46" s="102" t="str">
        <f t="shared" si="42"/>
        <v/>
      </c>
      <c r="BQ46" s="102" t="str">
        <f t="shared" si="42"/>
        <v/>
      </c>
      <c r="BR46" s="102" t="str">
        <f t="shared" si="42"/>
        <v/>
      </c>
    </row>
    <row r="47" spans="1:70" ht="15.95" hidden="1" customHeight="1" x14ac:dyDescent="0.3">
      <c r="B47" s="179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34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43"/>
        <v/>
      </c>
      <c r="AM47" s="100" t="str">
        <f t="shared" si="35"/>
        <v/>
      </c>
      <c r="AN47" s="101">
        <v>0</v>
      </c>
      <c r="AO47" s="179"/>
      <c r="AP47" s="179" t="str">
        <f t="shared" si="36"/>
        <v/>
      </c>
      <c r="AQ47" s="179" t="str">
        <f t="shared" si="37"/>
        <v/>
      </c>
      <c r="AR47" s="179" t="str">
        <f>IF(OR(AL47=0,AL47=""),"",IF(OR(AL47=AL48,AL47=AL49,AL47=AL50,AL47=AL51,AL47=AL52,AL47=AL53,AL47=AL38,AL47=AL39,AL47=AL40,AL47=AL41,AL47=AL42,AL47=AL43,AL47=AL44,AL47=AL45,AL47=AL46),"=",""))</f>
        <v/>
      </c>
      <c r="AS47" s="179"/>
      <c r="AT47" s="179" t="str">
        <f t="shared" si="38"/>
        <v/>
      </c>
      <c r="AU47" s="179" t="str">
        <f t="shared" si="39"/>
        <v/>
      </c>
      <c r="AV47" s="179" t="str">
        <f>IF(OR(AM47=0,AM47=""),"",IF(OR(AM47=AM48,AM47=AM49,AM47=AM50,AM47=AM51,AM47=AM52,AM47=AM53,AM47=AM38,AM47=AM39,AM47=AM40,AM47=AM41,AM47=AM42,AM47=AM43,AM47=AM44,AM47=AM45,AM47=AM46),"=",""))</f>
        <v/>
      </c>
      <c r="AW47" s="179" t="e">
        <f>IF(OR(AK47=0,AG47=0,#REF!="B"),"",AK47)</f>
        <v>#REF!</v>
      </c>
      <c r="AX47" s="179" t="e">
        <f>IF(OR(AK47=0,AG47=0,#REF!="A"),"",AK47)</f>
        <v>#REF!</v>
      </c>
      <c r="AZ47" s="102" t="e">
        <f t="shared" si="40"/>
        <v>#REF!</v>
      </c>
      <c r="BA47" s="102" t="e">
        <f t="shared" si="40"/>
        <v>#REF!</v>
      </c>
      <c r="BB47" s="93"/>
      <c r="BC47" s="102" t="str">
        <f t="shared" si="41"/>
        <v/>
      </c>
      <c r="BD47" s="102" t="str">
        <f t="shared" si="41"/>
        <v/>
      </c>
      <c r="BE47" s="102" t="str">
        <f t="shared" si="41"/>
        <v/>
      </c>
      <c r="BF47" s="102" t="str">
        <f t="shared" si="41"/>
        <v/>
      </c>
      <c r="BG47" s="102" t="str">
        <f t="shared" si="41"/>
        <v/>
      </c>
      <c r="BH47" s="102" t="str">
        <f t="shared" si="41"/>
        <v/>
      </c>
      <c r="BI47" s="102" t="str">
        <f t="shared" si="41"/>
        <v/>
      </c>
      <c r="BJ47" s="102" t="str">
        <f t="shared" si="41"/>
        <v/>
      </c>
      <c r="BK47" s="102" t="str">
        <f t="shared" si="42"/>
        <v/>
      </c>
      <c r="BL47" s="102" t="str">
        <f t="shared" si="42"/>
        <v/>
      </c>
      <c r="BM47" s="102" t="str">
        <f t="shared" si="42"/>
        <v/>
      </c>
      <c r="BN47" s="102" t="str">
        <f t="shared" si="42"/>
        <v/>
      </c>
      <c r="BO47" s="102" t="str">
        <f t="shared" si="42"/>
        <v/>
      </c>
      <c r="BP47" s="102" t="str">
        <f t="shared" si="42"/>
        <v/>
      </c>
      <c r="BQ47" s="102" t="str">
        <f t="shared" si="42"/>
        <v/>
      </c>
      <c r="BR47" s="102" t="str">
        <f t="shared" si="42"/>
        <v/>
      </c>
    </row>
    <row r="48" spans="1:70" ht="15.95" hidden="1" customHeight="1" x14ac:dyDescent="0.3">
      <c r="B48" s="179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34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43"/>
        <v/>
      </c>
      <c r="AM48" s="100" t="str">
        <f t="shared" si="35"/>
        <v/>
      </c>
      <c r="AN48" s="101">
        <v>0</v>
      </c>
      <c r="AO48" s="179"/>
      <c r="AP48" s="179" t="str">
        <f t="shared" si="36"/>
        <v/>
      </c>
      <c r="AQ48" s="179" t="str">
        <f t="shared" si="37"/>
        <v/>
      </c>
      <c r="AR48" s="179" t="str">
        <f>IF(OR(AL48=0,AL48=""),"",IF(OR(AL48=AL49,AL48=AL50,AL48=AL51,AL48=AL52,AL48=AL53,AL48=AL38,AL48=AL39,AL48=AL40,AL48=AL41,AL48=AL42,AL48=AL43,AL48=AL44,AL48=AL45,AL48=AL46,AL48=AL47),"=",""))</f>
        <v/>
      </c>
      <c r="AS48" s="179"/>
      <c r="AT48" s="179" t="str">
        <f t="shared" si="38"/>
        <v/>
      </c>
      <c r="AU48" s="179" t="str">
        <f t="shared" si="39"/>
        <v/>
      </c>
      <c r="AV48" s="179" t="str">
        <f>IF(OR(AM48=0,AM48=""),"",IF(OR(AM48=AM49,AM48=AM50,AM48=AM51,AM48=AM52,AM48=AM53,AM48=AM38,AM48=AM39,AM48=AM40,AM48=AM41,AM48=AM42,AM48=AM43,AM48=AM44,AM48=AM45,AM48=AM46,AM48=AM47),"=",""))</f>
        <v/>
      </c>
      <c r="AW48" s="179" t="e">
        <f>IF(OR(AK48=0,AG48=0,#REF!="B"),"",AK48)</f>
        <v>#REF!</v>
      </c>
      <c r="AX48" s="179" t="e">
        <f>IF(OR(AK48=0,AG48=0,#REF!="A"),"",AK48)</f>
        <v>#REF!</v>
      </c>
      <c r="AZ48" s="102" t="e">
        <f t="shared" si="40"/>
        <v>#REF!</v>
      </c>
      <c r="BA48" s="102" t="e">
        <f t="shared" si="40"/>
        <v>#REF!</v>
      </c>
      <c r="BB48" s="93"/>
      <c r="BC48" s="102" t="str">
        <f t="shared" si="41"/>
        <v/>
      </c>
      <c r="BD48" s="102" t="str">
        <f t="shared" si="41"/>
        <v/>
      </c>
      <c r="BE48" s="102" t="str">
        <f t="shared" si="41"/>
        <v/>
      </c>
      <c r="BF48" s="102" t="str">
        <f t="shared" si="41"/>
        <v/>
      </c>
      <c r="BG48" s="102" t="str">
        <f t="shared" si="41"/>
        <v/>
      </c>
      <c r="BH48" s="102" t="str">
        <f t="shared" si="41"/>
        <v/>
      </c>
      <c r="BI48" s="102" t="str">
        <f t="shared" si="41"/>
        <v/>
      </c>
      <c r="BJ48" s="102" t="str">
        <f t="shared" si="41"/>
        <v/>
      </c>
      <c r="BK48" s="102" t="str">
        <f t="shared" si="42"/>
        <v/>
      </c>
      <c r="BL48" s="102" t="str">
        <f t="shared" si="42"/>
        <v/>
      </c>
      <c r="BM48" s="102" t="str">
        <f t="shared" si="42"/>
        <v/>
      </c>
      <c r="BN48" s="102" t="str">
        <f t="shared" si="42"/>
        <v/>
      </c>
      <c r="BO48" s="102" t="str">
        <f t="shared" si="42"/>
        <v/>
      </c>
      <c r="BP48" s="102" t="str">
        <f t="shared" si="42"/>
        <v/>
      </c>
      <c r="BQ48" s="102" t="str">
        <f t="shared" si="42"/>
        <v/>
      </c>
      <c r="BR48" s="102" t="str">
        <f t="shared" si="42"/>
        <v/>
      </c>
    </row>
    <row r="49" spans="2:70" ht="15.95" hidden="1" customHeight="1" x14ac:dyDescent="0.3">
      <c r="B49" s="179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34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43"/>
        <v/>
      </c>
      <c r="AM49" s="100" t="str">
        <f t="shared" si="35"/>
        <v/>
      </c>
      <c r="AN49" s="101">
        <v>0</v>
      </c>
      <c r="AO49" s="179"/>
      <c r="AP49" s="179" t="str">
        <f t="shared" si="36"/>
        <v/>
      </c>
      <c r="AQ49" s="179" t="str">
        <f t="shared" si="37"/>
        <v/>
      </c>
      <c r="AR49" s="179" t="str">
        <f>IF(OR(AL49=0,AL49=""),"",IF(OR(AL49=AL50,AL49=AL51,AL49=AL52,AL49=AL53,AL49=AL38,AL49=AL39,AL49=AL40,AL49=AL41,AL49=AL42,AL49=AL43,AL49=AL44,AL49=AL45,AL49=AL46,AL49=AL47,AL49=AL48),"=",""))</f>
        <v/>
      </c>
      <c r="AS49" s="179"/>
      <c r="AT49" s="179" t="str">
        <f t="shared" si="38"/>
        <v/>
      </c>
      <c r="AU49" s="179" t="str">
        <f t="shared" si="39"/>
        <v/>
      </c>
      <c r="AV49" s="179" t="str">
        <f>IF(OR(AM49=0,AM49=""),"",IF(OR(AM49=AM50,AM49=AM51,AM49=AM52,AM49=AM53,AM49=AM38,AM49=AM39,AM49=AM40,AM49=AM41,AM49=AM42,AM49=AM43,AM49=AM44,AM49=AM45,AM49=AM46,AM49=AM47,AM49=AM48),"=",""))</f>
        <v/>
      </c>
      <c r="AW49" s="179" t="e">
        <f>IF(OR(AK49=0,AG49=0,#REF!="B"),"",AK49)</f>
        <v>#REF!</v>
      </c>
      <c r="AX49" s="179" t="e">
        <f>IF(OR(AK49=0,AG49=0,#REF!="A"),"",AK49)</f>
        <v>#REF!</v>
      </c>
      <c r="AZ49" s="102" t="e">
        <f t="shared" si="40"/>
        <v>#REF!</v>
      </c>
      <c r="BA49" s="102" t="e">
        <f t="shared" si="40"/>
        <v>#REF!</v>
      </c>
      <c r="BB49" s="93"/>
      <c r="BC49" s="102" t="str">
        <f t="shared" si="41"/>
        <v/>
      </c>
      <c r="BD49" s="102" t="str">
        <f t="shared" si="41"/>
        <v/>
      </c>
      <c r="BE49" s="102" t="str">
        <f t="shared" si="41"/>
        <v/>
      </c>
      <c r="BF49" s="102" t="str">
        <f t="shared" si="41"/>
        <v/>
      </c>
      <c r="BG49" s="102" t="str">
        <f t="shared" si="41"/>
        <v/>
      </c>
      <c r="BH49" s="102" t="str">
        <f t="shared" si="41"/>
        <v/>
      </c>
      <c r="BI49" s="102" t="str">
        <f t="shared" si="41"/>
        <v/>
      </c>
      <c r="BJ49" s="102" t="str">
        <f t="shared" si="41"/>
        <v/>
      </c>
      <c r="BK49" s="102" t="str">
        <f t="shared" si="42"/>
        <v/>
      </c>
      <c r="BL49" s="102" t="str">
        <f t="shared" si="42"/>
        <v/>
      </c>
      <c r="BM49" s="102" t="str">
        <f t="shared" si="42"/>
        <v/>
      </c>
      <c r="BN49" s="102" t="str">
        <f t="shared" si="42"/>
        <v/>
      </c>
      <c r="BO49" s="102" t="str">
        <f t="shared" si="42"/>
        <v/>
      </c>
      <c r="BP49" s="102" t="str">
        <f t="shared" si="42"/>
        <v/>
      </c>
      <c r="BQ49" s="102" t="str">
        <f t="shared" si="42"/>
        <v/>
      </c>
      <c r="BR49" s="102" t="str">
        <f t="shared" si="42"/>
        <v/>
      </c>
    </row>
    <row r="50" spans="2:70" ht="15.95" hidden="1" customHeight="1" x14ac:dyDescent="0.3">
      <c r="B50" s="179"/>
      <c r="C50" s="86"/>
      <c r="D50" s="86"/>
      <c r="E50" s="97">
        <v>29</v>
      </c>
      <c r="F50" s="123"/>
      <c r="G50" s="136" t="str">
        <f t="shared" ref="G50:G53" si="44">IF(OR($F50=0,$F50="",ISERROR(VLOOKUP($F50,competitors,5,FALSE))=TRUE),"",VLOOKUP($F50,competitors,5,FALSE))</f>
        <v/>
      </c>
      <c r="H50" s="136" t="str">
        <f t="shared" si="34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43"/>
        <v/>
      </c>
      <c r="AM50" s="100" t="str">
        <f t="shared" si="35"/>
        <v/>
      </c>
      <c r="AN50" s="101">
        <v>0</v>
      </c>
      <c r="AO50" s="179"/>
      <c r="AP50" s="179" t="str">
        <f t="shared" si="36"/>
        <v/>
      </c>
      <c r="AQ50" s="179" t="str">
        <f t="shared" si="37"/>
        <v/>
      </c>
      <c r="AR50" s="179" t="str">
        <f>IF(OR(AL50=0,AL50=""),"",IF(OR(AL50=AL51,AL50=AL52,AL50=AL53,AL50=AL38,AL50=AL39,AL50=AL40,AL50=AL41,AL50=AL42,AL50=AL43,AL50=AL44,AL50=AL45,AL50=AL46,AL50=AL47,AL50=AL48,AL50=AL49),"=",""))</f>
        <v/>
      </c>
      <c r="AS50" s="179"/>
      <c r="AT50" s="179" t="str">
        <f t="shared" si="38"/>
        <v/>
      </c>
      <c r="AU50" s="179" t="str">
        <f t="shared" si="39"/>
        <v/>
      </c>
      <c r="AV50" s="179" t="str">
        <f>IF(OR(AM50=0,AM50=""),"",IF(OR(AM50=AM51,AM50=AM52,AM50=AM53,AM50=AM38,AM50=AM39,AM50=AM40,AM50=AM41,AM50=AM42,AM50=AM43,AM50=AM44,AM50=AM45,AM50=AM46,AM50=AM47,AM50=AM48,AM50=AM49),"=",""))</f>
        <v/>
      </c>
      <c r="AW50" s="179" t="e">
        <f>IF(OR(AK50=0,AG50=0,#REF!="B"),"",AK50)</f>
        <v>#REF!</v>
      </c>
      <c r="AX50" s="179" t="e">
        <f>IF(OR(AK50=0,AG50=0,#REF!="A"),"",AK50)</f>
        <v>#REF!</v>
      </c>
      <c r="AZ50" s="102" t="e">
        <f t="shared" si="40"/>
        <v>#REF!</v>
      </c>
      <c r="BA50" s="102" t="e">
        <f t="shared" si="40"/>
        <v>#REF!</v>
      </c>
      <c r="BB50" s="93"/>
      <c r="BC50" s="102" t="str">
        <f t="shared" si="41"/>
        <v/>
      </c>
      <c r="BD50" s="102" t="str">
        <f t="shared" si="41"/>
        <v/>
      </c>
      <c r="BE50" s="102" t="str">
        <f t="shared" si="41"/>
        <v/>
      </c>
      <c r="BF50" s="102" t="str">
        <f t="shared" si="41"/>
        <v/>
      </c>
      <c r="BG50" s="102" t="str">
        <f t="shared" si="41"/>
        <v/>
      </c>
      <c r="BH50" s="102" t="str">
        <f t="shared" si="41"/>
        <v/>
      </c>
      <c r="BI50" s="102" t="str">
        <f t="shared" si="41"/>
        <v/>
      </c>
      <c r="BJ50" s="102" t="str">
        <f t="shared" si="41"/>
        <v/>
      </c>
      <c r="BK50" s="102" t="str">
        <f t="shared" si="42"/>
        <v/>
      </c>
      <c r="BL50" s="102" t="str">
        <f t="shared" si="42"/>
        <v/>
      </c>
      <c r="BM50" s="102" t="str">
        <f t="shared" si="42"/>
        <v/>
      </c>
      <c r="BN50" s="102" t="str">
        <f t="shared" si="42"/>
        <v/>
      </c>
      <c r="BO50" s="102" t="str">
        <f t="shared" si="42"/>
        <v/>
      </c>
      <c r="BP50" s="102" t="str">
        <f t="shared" si="42"/>
        <v/>
      </c>
      <c r="BQ50" s="102" t="str">
        <f t="shared" si="42"/>
        <v/>
      </c>
      <c r="BR50" s="102" t="str">
        <f t="shared" si="42"/>
        <v/>
      </c>
    </row>
    <row r="51" spans="2:70" ht="15.95" hidden="1" customHeight="1" x14ac:dyDescent="0.3">
      <c r="B51" s="179"/>
      <c r="C51" s="86"/>
      <c r="D51" s="86"/>
      <c r="E51" s="88">
        <v>30</v>
      </c>
      <c r="F51" s="123"/>
      <c r="G51" s="136" t="str">
        <f t="shared" si="44"/>
        <v/>
      </c>
      <c r="H51" s="136" t="str">
        <f t="shared" si="34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43"/>
        <v/>
      </c>
      <c r="AM51" s="100" t="str">
        <f t="shared" si="35"/>
        <v/>
      </c>
      <c r="AN51" s="101">
        <v>0</v>
      </c>
      <c r="AO51" s="179"/>
      <c r="AP51" s="179" t="str">
        <f t="shared" si="36"/>
        <v/>
      </c>
      <c r="AQ51" s="179" t="str">
        <f t="shared" si="37"/>
        <v/>
      </c>
      <c r="AR51" s="179" t="str">
        <f>IF(OR(AL51=0,AL51=""),"",IF(OR(AL51=AL52,AL51=AL53,AL51=AL38,AL51=AL39,AL51=AL40,AL51=AL41,AL51=AL42,AL51=AL43,AL51=AL44,AL51=AL45,AL51=AL46,AL51=AL47,AL51=AL48,AL51=AL49,AL51=AL50),"=",""))</f>
        <v/>
      </c>
      <c r="AS51" s="179"/>
      <c r="AT51" s="179" t="str">
        <f t="shared" si="38"/>
        <v/>
      </c>
      <c r="AU51" s="179" t="str">
        <f t="shared" si="39"/>
        <v/>
      </c>
      <c r="AV51" s="179" t="str">
        <f>IF(OR(AM51=0,AM51=""),"",IF(OR(AM51=AM52,AM51=AM53,AM51=AM38,AM51=AM39,AM51=AM40,AM51=AM41,AM51=AM42,AM51=AM43,AM51=AM44,AM51=AM45,AM51=AM46,AM51=AM47,AM51=AM48,AM51=AM49,AM51=AM50),"=",""))</f>
        <v/>
      </c>
      <c r="AW51" s="179" t="e">
        <f>IF(OR(AK51=0,AG51=0,#REF!="B"),"",AK51)</f>
        <v>#REF!</v>
      </c>
      <c r="AX51" s="179" t="e">
        <f>IF(OR(AK51=0,AG51=0,#REF!="A"),"",AK51)</f>
        <v>#REF!</v>
      </c>
      <c r="AZ51" s="102" t="e">
        <f t="shared" si="40"/>
        <v>#REF!</v>
      </c>
      <c r="BA51" s="102" t="e">
        <f t="shared" si="40"/>
        <v>#REF!</v>
      </c>
      <c r="BB51" s="93"/>
      <c r="BC51" s="102" t="str">
        <f t="shared" si="41"/>
        <v/>
      </c>
      <c r="BD51" s="102" t="str">
        <f t="shared" si="41"/>
        <v/>
      </c>
      <c r="BE51" s="102" t="str">
        <f t="shared" si="41"/>
        <v/>
      </c>
      <c r="BF51" s="102" t="str">
        <f t="shared" si="41"/>
        <v/>
      </c>
      <c r="BG51" s="102" t="str">
        <f t="shared" si="41"/>
        <v/>
      </c>
      <c r="BH51" s="102" t="str">
        <f t="shared" si="41"/>
        <v/>
      </c>
      <c r="BI51" s="102" t="str">
        <f t="shared" si="41"/>
        <v/>
      </c>
      <c r="BJ51" s="102" t="str">
        <f t="shared" si="41"/>
        <v/>
      </c>
      <c r="BK51" s="102" t="str">
        <f t="shared" si="42"/>
        <v/>
      </c>
      <c r="BL51" s="102" t="str">
        <f t="shared" si="42"/>
        <v/>
      </c>
      <c r="BM51" s="102" t="str">
        <f t="shared" si="42"/>
        <v/>
      </c>
      <c r="BN51" s="102" t="str">
        <f t="shared" si="42"/>
        <v/>
      </c>
      <c r="BO51" s="102" t="str">
        <f t="shared" si="42"/>
        <v/>
      </c>
      <c r="BP51" s="102" t="str">
        <f t="shared" si="42"/>
        <v/>
      </c>
      <c r="BQ51" s="102" t="str">
        <f t="shared" si="42"/>
        <v/>
      </c>
      <c r="BR51" s="102" t="str">
        <f t="shared" si="42"/>
        <v/>
      </c>
    </row>
    <row r="52" spans="2:70" ht="15.95" hidden="1" customHeight="1" x14ac:dyDescent="0.3">
      <c r="B52" s="179"/>
      <c r="C52" s="86"/>
      <c r="D52" s="86"/>
      <c r="E52" s="97">
        <v>31</v>
      </c>
      <c r="F52" s="123"/>
      <c r="G52" s="136" t="str">
        <f t="shared" si="44"/>
        <v/>
      </c>
      <c r="H52" s="136" t="str">
        <f t="shared" si="34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43"/>
        <v/>
      </c>
      <c r="AM52" s="100" t="str">
        <f t="shared" si="35"/>
        <v/>
      </c>
      <c r="AN52" s="101">
        <v>0</v>
      </c>
      <c r="AO52" s="179"/>
      <c r="AP52" s="179" t="str">
        <f t="shared" si="36"/>
        <v/>
      </c>
      <c r="AQ52" s="179" t="str">
        <f t="shared" si="37"/>
        <v/>
      </c>
      <c r="AR52" s="179" t="str">
        <f>IF(OR(AL52=0,AL52=""),"",IF(OR(AL52=AL53,AL52=AL38,AL52=AL39,AL52=AL40,AL52=AL41,AL52=AL42,AL52=AL43,AL52=AL44,AL52=AL45,AL52=AL46,AL52=AL47,AL52=AL48,AL52=AL49,AL52=AL50,AL52=AL51),"=",""))</f>
        <v/>
      </c>
      <c r="AS52" s="179"/>
      <c r="AT52" s="179" t="str">
        <f t="shared" si="38"/>
        <v/>
      </c>
      <c r="AU52" s="179" t="str">
        <f t="shared" si="39"/>
        <v/>
      </c>
      <c r="AV52" s="179" t="str">
        <f>IF(OR(AM52=0,AM52=""),"",IF(OR(AM52=AM53,AM52=AM38,AM52=AM39,AM52=AM40,AM52=AM41,AM52=AM42,AM52=AM43,AM52=AM44,AM52=AM45,AM52=AM46,AM52=AM47,AM52=AM48,AM52=AM49,AM52=AM50,AM52=AM51),"=",""))</f>
        <v/>
      </c>
      <c r="AW52" s="179" t="e">
        <f>IF(OR(AK52=0,AG52=0,#REF!="B"),"",AK52)</f>
        <v>#REF!</v>
      </c>
      <c r="AX52" s="179" t="e">
        <f>IF(OR(AK52=0,AG52=0,#REF!="A"),"",AK52)</f>
        <v>#REF!</v>
      </c>
      <c r="AZ52" s="102" t="e">
        <f t="shared" si="40"/>
        <v>#REF!</v>
      </c>
      <c r="BA52" s="102" t="e">
        <f t="shared" si="40"/>
        <v>#REF!</v>
      </c>
      <c r="BB52" s="93"/>
      <c r="BC52" s="102" t="str">
        <f t="shared" si="41"/>
        <v/>
      </c>
      <c r="BD52" s="102" t="str">
        <f t="shared" si="41"/>
        <v/>
      </c>
      <c r="BE52" s="102" t="str">
        <f t="shared" si="41"/>
        <v/>
      </c>
      <c r="BF52" s="102" t="str">
        <f t="shared" si="41"/>
        <v/>
      </c>
      <c r="BG52" s="102" t="str">
        <f t="shared" si="41"/>
        <v/>
      </c>
      <c r="BH52" s="102" t="str">
        <f t="shared" si="41"/>
        <v/>
      </c>
      <c r="BI52" s="102" t="str">
        <f t="shared" si="41"/>
        <v/>
      </c>
      <c r="BJ52" s="102" t="str">
        <f t="shared" si="41"/>
        <v/>
      </c>
      <c r="BK52" s="102" t="str">
        <f t="shared" si="42"/>
        <v/>
      </c>
      <c r="BL52" s="102" t="str">
        <f t="shared" si="42"/>
        <v/>
      </c>
      <c r="BM52" s="102" t="str">
        <f t="shared" si="42"/>
        <v/>
      </c>
      <c r="BN52" s="102" t="str">
        <f t="shared" si="42"/>
        <v/>
      </c>
      <c r="BO52" s="102" t="str">
        <f t="shared" si="42"/>
        <v/>
      </c>
      <c r="BP52" s="102" t="str">
        <f t="shared" si="42"/>
        <v/>
      </c>
      <c r="BQ52" s="102" t="str">
        <f t="shared" si="42"/>
        <v/>
      </c>
      <c r="BR52" s="102" t="str">
        <f t="shared" si="42"/>
        <v/>
      </c>
    </row>
    <row r="53" spans="2:70" ht="15.95" hidden="1" customHeight="1" x14ac:dyDescent="0.3">
      <c r="B53" s="179"/>
      <c r="C53" s="86"/>
      <c r="D53" s="86"/>
      <c r="E53" s="88">
        <v>32</v>
      </c>
      <c r="F53" s="123"/>
      <c r="G53" s="136" t="str">
        <f t="shared" si="44"/>
        <v/>
      </c>
      <c r="H53" s="136" t="str">
        <f t="shared" si="34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43"/>
        <v/>
      </c>
      <c r="AM53" s="100" t="str">
        <f t="shared" si="35"/>
        <v/>
      </c>
      <c r="AN53" s="101">
        <v>0</v>
      </c>
      <c r="AO53" s="179"/>
      <c r="AP53" s="179" t="str">
        <f t="shared" si="36"/>
        <v/>
      </c>
      <c r="AQ53" s="179" t="str">
        <f t="shared" si="37"/>
        <v/>
      </c>
      <c r="AR53" s="179" t="str">
        <f>IF(OR(AL53=0,AL53=""),"",IF(OR(AL53=AL38,AL53=AL39,AL53=AL40,AL53=AL41,AL53=AL42,AL53=AL43,AL53=AL44,AL53=AL45,AL53=AL46,AL53=AL47,AL53=AL48,AL53=AL49,AL53=AL50,AL53=AL51,AL53=AL52),"=",""))</f>
        <v/>
      </c>
      <c r="AS53" s="179"/>
      <c r="AT53" s="179" t="str">
        <f t="shared" si="38"/>
        <v/>
      </c>
      <c r="AU53" s="179" t="str">
        <f t="shared" si="39"/>
        <v/>
      </c>
      <c r="AV53" s="179" t="str">
        <f>IF(OR(AM53=0,AM53=""),"",IF(OR(AM53=AM38,AM53=AM39,AM53=AM40,AM53=AM41,AM53=AM42,AM53=AM43,AM53=AM44,AM53=AM45,AM53=AM46,AM53=AM47,AM53=AM48,AM53=AM49,AM53=AM50,AM53=AM51,AM53=AM52),"=",""))</f>
        <v/>
      </c>
      <c r="AW53" s="179" t="e">
        <f>IF(OR(AK53=0,AG53=0,#REF!="B"),"",AK53)</f>
        <v>#REF!</v>
      </c>
      <c r="AX53" s="179" t="e">
        <f>IF(OR(AK53=0,AG53=0,#REF!="A"),"",AK53)</f>
        <v>#REF!</v>
      </c>
      <c r="AZ53" s="102" t="e">
        <f t="shared" si="40"/>
        <v>#REF!</v>
      </c>
      <c r="BA53" s="102" t="e">
        <f t="shared" si="40"/>
        <v>#REF!</v>
      </c>
      <c r="BB53" s="93"/>
      <c r="BC53" s="102" t="str">
        <f t="shared" si="41"/>
        <v/>
      </c>
      <c r="BD53" s="102" t="str">
        <f t="shared" si="41"/>
        <v/>
      </c>
      <c r="BE53" s="102" t="str">
        <f t="shared" si="41"/>
        <v/>
      </c>
      <c r="BF53" s="102" t="str">
        <f t="shared" si="41"/>
        <v/>
      </c>
      <c r="BG53" s="102" t="str">
        <f t="shared" si="41"/>
        <v/>
      </c>
      <c r="BH53" s="102" t="str">
        <f t="shared" si="41"/>
        <v/>
      </c>
      <c r="BI53" s="102" t="str">
        <f t="shared" si="41"/>
        <v/>
      </c>
      <c r="BJ53" s="102" t="str">
        <f t="shared" si="41"/>
        <v/>
      </c>
      <c r="BK53" s="102" t="str">
        <f t="shared" si="42"/>
        <v/>
      </c>
      <c r="BL53" s="102" t="str">
        <f t="shared" si="42"/>
        <v/>
      </c>
      <c r="BM53" s="102" t="str">
        <f t="shared" si="42"/>
        <v/>
      </c>
      <c r="BN53" s="102" t="str">
        <f t="shared" si="42"/>
        <v/>
      </c>
      <c r="BO53" s="102" t="str">
        <f t="shared" si="42"/>
        <v/>
      </c>
      <c r="BP53" s="102" t="str">
        <f t="shared" si="42"/>
        <v/>
      </c>
      <c r="BQ53" s="102" t="str">
        <f t="shared" si="42"/>
        <v/>
      </c>
      <c r="BR53" s="102" t="str">
        <f t="shared" si="42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45">COUNTIF(BC38:BC53,BC37)</f>
        <v>0</v>
      </c>
      <c r="BD54" s="93">
        <f t="shared" si="45"/>
        <v>0</v>
      </c>
      <c r="BE54" s="93">
        <f t="shared" si="45"/>
        <v>0</v>
      </c>
      <c r="BF54" s="93">
        <f t="shared" si="45"/>
        <v>0</v>
      </c>
      <c r="BG54" s="93">
        <f t="shared" si="45"/>
        <v>0</v>
      </c>
      <c r="BH54" s="93">
        <f t="shared" si="45"/>
        <v>0</v>
      </c>
      <c r="BI54" s="93">
        <f t="shared" si="45"/>
        <v>0</v>
      </c>
      <c r="BJ54" s="93">
        <f t="shared" si="45"/>
        <v>0</v>
      </c>
      <c r="BK54" s="93">
        <f t="shared" si="45"/>
        <v>0</v>
      </c>
      <c r="BL54" s="93">
        <f t="shared" si="45"/>
        <v>0</v>
      </c>
      <c r="BM54" s="93">
        <f t="shared" si="45"/>
        <v>0</v>
      </c>
      <c r="BN54" s="93">
        <f t="shared" si="45"/>
        <v>0</v>
      </c>
      <c r="BO54" s="93">
        <f t="shared" si="45"/>
        <v>0</v>
      </c>
      <c r="BP54" s="93">
        <f t="shared" si="45"/>
        <v>0</v>
      </c>
      <c r="BQ54" s="93">
        <f t="shared" si="45"/>
        <v>0</v>
      </c>
      <c r="BR54" s="93">
        <f t="shared" si="45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83">
        <v>17</v>
      </c>
      <c r="F57" s="183" t="str">
        <f t="shared" ref="F57:F64" si="46">IF(ISERROR(VLOOKUP(C57,$K$68:$N$99,4,FALSE))=TRUE,"",IF(VLOOKUP(C57,$K$68:$N$99,4,FALSE)=0,"",VLOOKUP(C57,$K$68:$N$99,4,FALSE)))</f>
        <v/>
      </c>
      <c r="G57" s="126" t="str">
        <f t="shared" ref="G57:G64" si="47">IF(ISERROR(VLOOKUP(F57,$F$68:$H$99,2,FALSE))=TRUE,"",VLOOKUP(F57,$F$68:$H$99,2,FALSE))</f>
        <v/>
      </c>
      <c r="H57" s="126" t="str">
        <f t="shared" ref="H57:H64" si="48">IF(ISERROR(VLOOKUP(F57,$F$68:$H$99,3,FALSE))=TRUE,"",VLOOKUP(F57,$F$68:$H$99,3,FALSE))</f>
        <v/>
      </c>
      <c r="I57" s="384" t="str">
        <f t="shared" ref="I57:I64" si="49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50">IF(ISERROR(VLOOKUP(K57,$C$6:$AP$21,31,FALSE))=TRUE,"",CONCATENATE(VLOOKUP(K57,$C$6:$AP$21,38,FALSE),VLOOKUP(K57,$C$6:$AP$21,42,FALSE)))</f>
        <v/>
      </c>
      <c r="M57" s="321" t="str">
        <f t="shared" ref="M57:M64" si="51">IF(ISERROR(VLOOKUP(D57,$K$68:$N$99,4,FALSE))=TRUE,"",IF(VLOOKUP(D57,$K$68:$N$99,4,FALSE)=0,"",VLOOKUP(D57,$K$68:$N$99,4,FALSE)))</f>
        <v/>
      </c>
      <c r="N57" s="323"/>
      <c r="O57" s="388" t="str">
        <f t="shared" ref="O57:O64" si="52">IF(ISERROR(VLOOKUP(M57,$F$68:$H$99,2,FALSE))=TRUE,"",VLOOKUP(M57,$F$68:$H$99,2,FALSE))</f>
        <v/>
      </c>
      <c r="P57" s="389" t="str">
        <f t="shared" ref="P57:T64" si="53">IF(ISERROR(VLOOKUP(O57,$F$68:$H$99,2,FALSE))=TRUE,"",VLOOKUP(O57,$F$68:$H$99,2,FALSE))</f>
        <v/>
      </c>
      <c r="Q57" s="389" t="str">
        <f t="shared" si="53"/>
        <v/>
      </c>
      <c r="R57" s="389" t="str">
        <f t="shared" si="53"/>
        <v/>
      </c>
      <c r="S57" s="389" t="str">
        <f t="shared" si="53"/>
        <v/>
      </c>
      <c r="T57" s="390" t="str">
        <f t="shared" si="53"/>
        <v/>
      </c>
      <c r="U57" s="388" t="str">
        <f t="shared" ref="U57:U64" si="54">IF(ISERROR(VLOOKUP(M57,$F$68:$H$99,3,FALSE))=TRUE,"",VLOOKUP(M57,$F$68:$H$99,3,FALSE))</f>
        <v/>
      </c>
      <c r="V57" s="389" t="str">
        <f t="shared" ref="V57:Z64" si="55">IF(ISERROR(VLOOKUP(T57,$F$68:$H$99,3,FALSE))=TRUE,"",VLOOKUP(T57,$F$68:$H$99,3,FALSE))</f>
        <v/>
      </c>
      <c r="W57" s="389" t="str">
        <f t="shared" si="55"/>
        <v/>
      </c>
      <c r="X57" s="389" t="str">
        <f t="shared" si="55"/>
        <v/>
      </c>
      <c r="Y57" s="389" t="str">
        <f t="shared" si="55"/>
        <v/>
      </c>
      <c r="Z57" s="390" t="str">
        <f t="shared" si="55"/>
        <v/>
      </c>
      <c r="AA57" s="384" t="str">
        <f t="shared" ref="AA57:AA64" si="56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83">
        <v>18</v>
      </c>
      <c r="F58" s="183" t="str">
        <f t="shared" si="46"/>
        <v/>
      </c>
      <c r="G58" s="126" t="str">
        <f t="shared" si="47"/>
        <v/>
      </c>
      <c r="H58" s="126" t="str">
        <f t="shared" si="48"/>
        <v/>
      </c>
      <c r="I58" s="384" t="str">
        <f t="shared" si="49"/>
        <v/>
      </c>
      <c r="J58" s="385"/>
      <c r="K58" s="386">
        <v>26</v>
      </c>
      <c r="L58" s="387" t="str">
        <f t="shared" si="50"/>
        <v/>
      </c>
      <c r="M58" s="321" t="str">
        <f t="shared" si="51"/>
        <v/>
      </c>
      <c r="N58" s="323"/>
      <c r="O58" s="388" t="str">
        <f t="shared" si="52"/>
        <v/>
      </c>
      <c r="P58" s="389" t="str">
        <f t="shared" si="53"/>
        <v/>
      </c>
      <c r="Q58" s="389" t="str">
        <f t="shared" si="53"/>
        <v/>
      </c>
      <c r="R58" s="389" t="str">
        <f t="shared" si="53"/>
        <v/>
      </c>
      <c r="S58" s="389" t="str">
        <f t="shared" si="53"/>
        <v/>
      </c>
      <c r="T58" s="390" t="str">
        <f t="shared" si="53"/>
        <v/>
      </c>
      <c r="U58" s="388" t="str">
        <f t="shared" si="54"/>
        <v/>
      </c>
      <c r="V58" s="389" t="str">
        <f t="shared" si="55"/>
        <v/>
      </c>
      <c r="W58" s="389" t="str">
        <f t="shared" si="55"/>
        <v/>
      </c>
      <c r="X58" s="389" t="str">
        <f t="shared" si="55"/>
        <v/>
      </c>
      <c r="Y58" s="389" t="str">
        <f t="shared" si="55"/>
        <v/>
      </c>
      <c r="Z58" s="390" t="str">
        <f t="shared" si="55"/>
        <v/>
      </c>
      <c r="AA58" s="384" t="str">
        <f t="shared" si="56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83">
        <v>19</v>
      </c>
      <c r="F59" s="183" t="str">
        <f t="shared" si="46"/>
        <v/>
      </c>
      <c r="G59" s="126" t="str">
        <f t="shared" si="47"/>
        <v/>
      </c>
      <c r="H59" s="126" t="str">
        <f t="shared" si="48"/>
        <v/>
      </c>
      <c r="I59" s="384" t="str">
        <f t="shared" si="49"/>
        <v/>
      </c>
      <c r="J59" s="385"/>
      <c r="K59" s="386">
        <v>27</v>
      </c>
      <c r="L59" s="387" t="str">
        <f t="shared" si="50"/>
        <v/>
      </c>
      <c r="M59" s="321" t="str">
        <f t="shared" si="51"/>
        <v/>
      </c>
      <c r="N59" s="323"/>
      <c r="O59" s="388" t="str">
        <f t="shared" si="52"/>
        <v/>
      </c>
      <c r="P59" s="389" t="str">
        <f t="shared" si="53"/>
        <v/>
      </c>
      <c r="Q59" s="389" t="str">
        <f t="shared" si="53"/>
        <v/>
      </c>
      <c r="R59" s="389" t="str">
        <f t="shared" si="53"/>
        <v/>
      </c>
      <c r="S59" s="389" t="str">
        <f t="shared" si="53"/>
        <v/>
      </c>
      <c r="T59" s="390" t="str">
        <f t="shared" si="53"/>
        <v/>
      </c>
      <c r="U59" s="388" t="str">
        <f t="shared" si="54"/>
        <v/>
      </c>
      <c r="V59" s="389" t="str">
        <f t="shared" si="55"/>
        <v/>
      </c>
      <c r="W59" s="389" t="str">
        <f t="shared" si="55"/>
        <v/>
      </c>
      <c r="X59" s="389" t="str">
        <f t="shared" si="55"/>
        <v/>
      </c>
      <c r="Y59" s="389" t="str">
        <f t="shared" si="55"/>
        <v/>
      </c>
      <c r="Z59" s="390" t="str">
        <f t="shared" si="55"/>
        <v/>
      </c>
      <c r="AA59" s="384" t="str">
        <f t="shared" si="56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83">
        <v>20</v>
      </c>
      <c r="F60" s="183" t="str">
        <f t="shared" si="46"/>
        <v/>
      </c>
      <c r="G60" s="126" t="str">
        <f t="shared" si="47"/>
        <v/>
      </c>
      <c r="H60" s="126" t="str">
        <f t="shared" si="48"/>
        <v/>
      </c>
      <c r="I60" s="384" t="str">
        <f t="shared" si="49"/>
        <v/>
      </c>
      <c r="J60" s="385"/>
      <c r="K60" s="386">
        <v>28</v>
      </c>
      <c r="L60" s="387" t="str">
        <f t="shared" si="50"/>
        <v/>
      </c>
      <c r="M60" s="321" t="str">
        <f t="shared" si="51"/>
        <v/>
      </c>
      <c r="N60" s="323"/>
      <c r="O60" s="388" t="str">
        <f t="shared" si="52"/>
        <v/>
      </c>
      <c r="P60" s="389" t="str">
        <f t="shared" si="53"/>
        <v/>
      </c>
      <c r="Q60" s="389" t="str">
        <f t="shared" si="53"/>
        <v/>
      </c>
      <c r="R60" s="389" t="str">
        <f t="shared" si="53"/>
        <v/>
      </c>
      <c r="S60" s="389" t="str">
        <f t="shared" si="53"/>
        <v/>
      </c>
      <c r="T60" s="390" t="str">
        <f t="shared" si="53"/>
        <v/>
      </c>
      <c r="U60" s="388" t="str">
        <f t="shared" si="54"/>
        <v/>
      </c>
      <c r="V60" s="389" t="str">
        <f t="shared" si="55"/>
        <v/>
      </c>
      <c r="W60" s="389" t="str">
        <f t="shared" si="55"/>
        <v/>
      </c>
      <c r="X60" s="389" t="str">
        <f t="shared" si="55"/>
        <v/>
      </c>
      <c r="Y60" s="389" t="str">
        <f t="shared" si="55"/>
        <v/>
      </c>
      <c r="Z60" s="390" t="str">
        <f t="shared" si="55"/>
        <v/>
      </c>
      <c r="AA60" s="384" t="str">
        <f t="shared" si="56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83">
        <v>21</v>
      </c>
      <c r="F61" s="183" t="str">
        <f t="shared" si="46"/>
        <v/>
      </c>
      <c r="G61" s="126" t="str">
        <f t="shared" si="47"/>
        <v/>
      </c>
      <c r="H61" s="126" t="str">
        <f t="shared" si="48"/>
        <v/>
      </c>
      <c r="I61" s="384" t="str">
        <f t="shared" si="49"/>
        <v/>
      </c>
      <c r="J61" s="385"/>
      <c r="K61" s="386">
        <v>29</v>
      </c>
      <c r="L61" s="387" t="str">
        <f t="shared" si="50"/>
        <v/>
      </c>
      <c r="M61" s="321" t="str">
        <f t="shared" si="51"/>
        <v/>
      </c>
      <c r="N61" s="323"/>
      <c r="O61" s="388" t="str">
        <f t="shared" si="52"/>
        <v/>
      </c>
      <c r="P61" s="389" t="str">
        <f t="shared" si="53"/>
        <v/>
      </c>
      <c r="Q61" s="389" t="str">
        <f t="shared" si="53"/>
        <v/>
      </c>
      <c r="R61" s="389" t="str">
        <f t="shared" si="53"/>
        <v/>
      </c>
      <c r="S61" s="389" t="str">
        <f t="shared" si="53"/>
        <v/>
      </c>
      <c r="T61" s="390" t="str">
        <f t="shared" si="53"/>
        <v/>
      </c>
      <c r="U61" s="388" t="str">
        <f t="shared" si="54"/>
        <v/>
      </c>
      <c r="V61" s="389" t="str">
        <f t="shared" si="55"/>
        <v/>
      </c>
      <c r="W61" s="389" t="str">
        <f t="shared" si="55"/>
        <v/>
      </c>
      <c r="X61" s="389" t="str">
        <f t="shared" si="55"/>
        <v/>
      </c>
      <c r="Y61" s="389" t="str">
        <f t="shared" si="55"/>
        <v/>
      </c>
      <c r="Z61" s="390" t="str">
        <f t="shared" si="55"/>
        <v/>
      </c>
      <c r="AA61" s="384" t="str">
        <f t="shared" si="56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83">
        <v>22</v>
      </c>
      <c r="F62" s="183" t="str">
        <f t="shared" si="46"/>
        <v/>
      </c>
      <c r="G62" s="126" t="str">
        <f t="shared" si="47"/>
        <v/>
      </c>
      <c r="H62" s="126" t="str">
        <f t="shared" si="48"/>
        <v/>
      </c>
      <c r="I62" s="384" t="str">
        <f t="shared" si="49"/>
        <v/>
      </c>
      <c r="J62" s="385"/>
      <c r="K62" s="386">
        <v>30</v>
      </c>
      <c r="L62" s="387" t="str">
        <f t="shared" si="50"/>
        <v/>
      </c>
      <c r="M62" s="321" t="str">
        <f t="shared" si="51"/>
        <v/>
      </c>
      <c r="N62" s="323"/>
      <c r="O62" s="388" t="str">
        <f t="shared" si="52"/>
        <v/>
      </c>
      <c r="P62" s="389" t="str">
        <f t="shared" si="53"/>
        <v/>
      </c>
      <c r="Q62" s="389" t="str">
        <f t="shared" si="53"/>
        <v/>
      </c>
      <c r="R62" s="389" t="str">
        <f t="shared" si="53"/>
        <v/>
      </c>
      <c r="S62" s="389" t="str">
        <f t="shared" si="53"/>
        <v/>
      </c>
      <c r="T62" s="390" t="str">
        <f t="shared" si="53"/>
        <v/>
      </c>
      <c r="U62" s="388" t="str">
        <f t="shared" si="54"/>
        <v/>
      </c>
      <c r="V62" s="389" t="str">
        <f t="shared" si="55"/>
        <v/>
      </c>
      <c r="W62" s="389" t="str">
        <f t="shared" si="55"/>
        <v/>
      </c>
      <c r="X62" s="389" t="str">
        <f t="shared" si="55"/>
        <v/>
      </c>
      <c r="Y62" s="389" t="str">
        <f t="shared" si="55"/>
        <v/>
      </c>
      <c r="Z62" s="390" t="str">
        <f t="shared" si="55"/>
        <v/>
      </c>
      <c r="AA62" s="384" t="str">
        <f t="shared" si="56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83">
        <v>23</v>
      </c>
      <c r="F63" s="183" t="str">
        <f t="shared" si="46"/>
        <v/>
      </c>
      <c r="G63" s="126" t="str">
        <f t="shared" si="47"/>
        <v/>
      </c>
      <c r="H63" s="126" t="str">
        <f t="shared" si="48"/>
        <v/>
      </c>
      <c r="I63" s="384" t="str">
        <f t="shared" si="49"/>
        <v/>
      </c>
      <c r="J63" s="385"/>
      <c r="K63" s="386">
        <v>31</v>
      </c>
      <c r="L63" s="387" t="str">
        <f t="shared" si="50"/>
        <v/>
      </c>
      <c r="M63" s="321" t="str">
        <f t="shared" si="51"/>
        <v/>
      </c>
      <c r="N63" s="323"/>
      <c r="O63" s="388" t="str">
        <f t="shared" si="52"/>
        <v/>
      </c>
      <c r="P63" s="389" t="str">
        <f t="shared" si="53"/>
        <v/>
      </c>
      <c r="Q63" s="389" t="str">
        <f t="shared" si="53"/>
        <v/>
      </c>
      <c r="R63" s="389" t="str">
        <f t="shared" si="53"/>
        <v/>
      </c>
      <c r="S63" s="389" t="str">
        <f t="shared" si="53"/>
        <v/>
      </c>
      <c r="T63" s="390" t="str">
        <f t="shared" si="53"/>
        <v/>
      </c>
      <c r="U63" s="388" t="str">
        <f t="shared" si="54"/>
        <v/>
      </c>
      <c r="V63" s="389" t="str">
        <f t="shared" si="55"/>
        <v/>
      </c>
      <c r="W63" s="389" t="str">
        <f t="shared" si="55"/>
        <v/>
      </c>
      <c r="X63" s="389" t="str">
        <f t="shared" si="55"/>
        <v/>
      </c>
      <c r="Y63" s="389" t="str">
        <f t="shared" si="55"/>
        <v/>
      </c>
      <c r="Z63" s="390" t="str">
        <f t="shared" si="55"/>
        <v/>
      </c>
      <c r="AA63" s="384" t="str">
        <f t="shared" si="56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83">
        <v>24</v>
      </c>
      <c r="F64" s="183" t="str">
        <f t="shared" si="46"/>
        <v/>
      </c>
      <c r="G64" s="126" t="str">
        <f t="shared" si="47"/>
        <v/>
      </c>
      <c r="H64" s="126" t="str">
        <f t="shared" si="48"/>
        <v/>
      </c>
      <c r="I64" s="384" t="str">
        <f t="shared" si="49"/>
        <v/>
      </c>
      <c r="J64" s="385"/>
      <c r="K64" s="386">
        <v>32</v>
      </c>
      <c r="L64" s="387" t="str">
        <f t="shared" si="50"/>
        <v/>
      </c>
      <c r="M64" s="321" t="str">
        <f t="shared" si="51"/>
        <v/>
      </c>
      <c r="N64" s="323"/>
      <c r="O64" s="388" t="str">
        <f t="shared" si="52"/>
        <v/>
      </c>
      <c r="P64" s="389" t="str">
        <f t="shared" si="53"/>
        <v/>
      </c>
      <c r="Q64" s="389" t="str">
        <f t="shared" si="53"/>
        <v/>
      </c>
      <c r="R64" s="389" t="str">
        <f t="shared" si="53"/>
        <v/>
      </c>
      <c r="S64" s="389" t="str">
        <f t="shared" si="53"/>
        <v/>
      </c>
      <c r="T64" s="390" t="str">
        <f t="shared" si="53"/>
        <v/>
      </c>
      <c r="U64" s="388" t="str">
        <f t="shared" si="54"/>
        <v/>
      </c>
      <c r="V64" s="389" t="str">
        <f t="shared" si="55"/>
        <v/>
      </c>
      <c r="W64" s="389" t="str">
        <f t="shared" si="55"/>
        <v/>
      </c>
      <c r="X64" s="389" t="str">
        <f t="shared" si="55"/>
        <v/>
      </c>
      <c r="Y64" s="389" t="str">
        <f t="shared" si="55"/>
        <v/>
      </c>
      <c r="Z64" s="390" t="str">
        <f t="shared" si="55"/>
        <v/>
      </c>
      <c r="AA64" s="384" t="str">
        <f t="shared" si="56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57">F6</f>
        <v>0</v>
      </c>
      <c r="G68" s="128" t="str">
        <f t="shared" si="57"/>
        <v/>
      </c>
      <c r="H68" s="129" t="str">
        <f t="shared" si="57"/>
        <v/>
      </c>
      <c r="I68" s="391">
        <f>AG6</f>
        <v>0</v>
      </c>
      <c r="J68" s="392"/>
      <c r="K68" s="393">
        <f t="shared" ref="K68:K83" si="58">AK6</f>
        <v>0</v>
      </c>
      <c r="L68" s="394"/>
      <c r="M68" s="130"/>
      <c r="N68" s="395">
        <f t="shared" ref="N68:N99" si="59">F68</f>
        <v>0</v>
      </c>
      <c r="O68" s="396"/>
    </row>
    <row r="69" spans="5:15" hidden="1" x14ac:dyDescent="0.3">
      <c r="E69" s="81" t="s">
        <v>46</v>
      </c>
      <c r="F69" s="127">
        <f t="shared" si="57"/>
        <v>194</v>
      </c>
      <c r="G69" s="128" t="str">
        <f t="shared" si="57"/>
        <v>Curtis WOOD</v>
      </c>
      <c r="H69" s="129" t="str">
        <f t="shared" si="57"/>
        <v>Cambridge &amp; Coleridge</v>
      </c>
      <c r="I69" s="391">
        <f t="shared" ref="I69:I83" si="60">AG7</f>
        <v>1.95</v>
      </c>
      <c r="J69" s="392"/>
      <c r="K69" s="393" t="e">
        <f>#REF!</f>
        <v>#REF!</v>
      </c>
      <c r="L69" s="394"/>
      <c r="M69" s="130"/>
      <c r="N69" s="395">
        <f t="shared" si="59"/>
        <v>194</v>
      </c>
      <c r="O69" s="396"/>
    </row>
    <row r="70" spans="5:15" hidden="1" x14ac:dyDescent="0.3">
      <c r="E70" s="81" t="s">
        <v>46</v>
      </c>
      <c r="F70" s="127">
        <f t="shared" si="57"/>
        <v>0</v>
      </c>
      <c r="G70" s="128" t="str">
        <f t="shared" si="57"/>
        <v/>
      </c>
      <c r="H70" s="129" t="str">
        <f t="shared" si="57"/>
        <v/>
      </c>
      <c r="I70" s="391">
        <f t="shared" si="60"/>
        <v>0</v>
      </c>
      <c r="J70" s="392"/>
      <c r="K70" s="393" t="e">
        <f>#REF!</f>
        <v>#REF!</v>
      </c>
      <c r="L70" s="394"/>
      <c r="M70" s="130"/>
      <c r="N70" s="395">
        <f t="shared" si="59"/>
        <v>0</v>
      </c>
      <c r="O70" s="396"/>
    </row>
    <row r="71" spans="5:15" hidden="1" x14ac:dyDescent="0.3">
      <c r="E71" s="81" t="s">
        <v>46</v>
      </c>
      <c r="F71" s="127">
        <f t="shared" si="57"/>
        <v>197</v>
      </c>
      <c r="G71" s="128" t="str">
        <f t="shared" si="57"/>
        <v>Samuel FEATHERSTONE</v>
      </c>
      <c r="H71" s="129" t="str">
        <f t="shared" si="57"/>
        <v>Milton Keynes</v>
      </c>
      <c r="I71" s="391">
        <f t="shared" si="60"/>
        <v>1.92</v>
      </c>
      <c r="J71" s="392"/>
      <c r="K71" s="393" t="e">
        <f>#REF!</f>
        <v>#REF!</v>
      </c>
      <c r="L71" s="394"/>
      <c r="M71" s="130"/>
      <c r="N71" s="395">
        <f t="shared" si="59"/>
        <v>197</v>
      </c>
      <c r="O71" s="396"/>
    </row>
    <row r="72" spans="5:15" hidden="1" x14ac:dyDescent="0.3">
      <c r="E72" s="81" t="s">
        <v>46</v>
      </c>
      <c r="F72" s="127">
        <f t="shared" si="57"/>
        <v>196</v>
      </c>
      <c r="G72" s="128" t="str">
        <f t="shared" si="57"/>
        <v xml:space="preserve">You Xuan THUNG   </v>
      </c>
      <c r="H72" s="129" t="str">
        <f t="shared" si="57"/>
        <v>CUAC</v>
      </c>
      <c r="I72" s="391">
        <f t="shared" si="60"/>
        <v>1.86</v>
      </c>
      <c r="J72" s="392"/>
      <c r="K72" s="393" t="e">
        <f>#REF!</f>
        <v>#REF!</v>
      </c>
      <c r="L72" s="394"/>
      <c r="M72" s="130"/>
      <c r="N72" s="395">
        <f t="shared" si="59"/>
        <v>196</v>
      </c>
      <c r="O72" s="396"/>
    </row>
    <row r="73" spans="5:15" hidden="1" x14ac:dyDescent="0.3">
      <c r="E73" s="81" t="s">
        <v>46</v>
      </c>
      <c r="F73" s="127">
        <f t="shared" si="57"/>
        <v>202</v>
      </c>
      <c r="G73" s="128" t="str">
        <f t="shared" si="57"/>
        <v>Oreofeoluwa ADEPEGBA</v>
      </c>
      <c r="H73" s="129" t="str">
        <f t="shared" si="57"/>
        <v>Thurrock Harriers</v>
      </c>
      <c r="I73" s="391">
        <f t="shared" si="60"/>
        <v>1.86</v>
      </c>
      <c r="J73" s="392"/>
      <c r="K73" s="393" t="e">
        <f>#REF!</f>
        <v>#REF!</v>
      </c>
      <c r="L73" s="394"/>
      <c r="M73" s="130"/>
      <c r="N73" s="395">
        <f t="shared" si="59"/>
        <v>202</v>
      </c>
      <c r="O73" s="396"/>
    </row>
    <row r="74" spans="5:15" hidden="1" x14ac:dyDescent="0.3">
      <c r="E74" s="81" t="s">
        <v>46</v>
      </c>
      <c r="F74" s="127">
        <f t="shared" si="57"/>
        <v>0</v>
      </c>
      <c r="G74" s="128" t="str">
        <f t="shared" si="57"/>
        <v/>
      </c>
      <c r="H74" s="129" t="str">
        <f t="shared" si="57"/>
        <v/>
      </c>
      <c r="I74" s="391">
        <f t="shared" si="60"/>
        <v>0</v>
      </c>
      <c r="J74" s="392"/>
      <c r="K74" s="393" t="e">
        <f>#REF!</f>
        <v>#REF!</v>
      </c>
      <c r="L74" s="394"/>
      <c r="M74" s="130"/>
      <c r="N74" s="395">
        <f t="shared" si="59"/>
        <v>0</v>
      </c>
      <c r="O74" s="396"/>
    </row>
    <row r="75" spans="5:15" hidden="1" x14ac:dyDescent="0.3">
      <c r="E75" s="81" t="s">
        <v>46</v>
      </c>
      <c r="F75" s="127">
        <f t="shared" si="57"/>
        <v>199</v>
      </c>
      <c r="G75" s="128" t="str">
        <f t="shared" si="57"/>
        <v>Ben BELLISARIO</v>
      </c>
      <c r="H75" s="129" t="str">
        <f t="shared" si="57"/>
        <v>Shaftesbury Barnet</v>
      </c>
      <c r="I75" s="391">
        <f t="shared" si="60"/>
        <v>1.89</v>
      </c>
      <c r="J75" s="392"/>
      <c r="K75" s="393" t="e">
        <f>#REF!</f>
        <v>#REF!</v>
      </c>
      <c r="L75" s="394"/>
      <c r="M75" s="130"/>
      <c r="N75" s="395">
        <f t="shared" si="59"/>
        <v>199</v>
      </c>
      <c r="O75" s="396"/>
    </row>
    <row r="76" spans="5:15" hidden="1" x14ac:dyDescent="0.3">
      <c r="E76" s="81" t="s">
        <v>46</v>
      </c>
      <c r="F76" s="127" t="e">
        <f>#REF!</f>
        <v>#REF!</v>
      </c>
      <c r="G76" s="128" t="e">
        <f>#REF!</f>
        <v>#REF!</v>
      </c>
      <c r="H76" s="129" t="e">
        <f>#REF!</f>
        <v>#REF!</v>
      </c>
      <c r="I76" s="391" t="e">
        <f>#REF!</f>
        <v>#REF!</v>
      </c>
      <c r="J76" s="392"/>
      <c r="K76" s="393" t="e">
        <f>#REF!</f>
        <v>#REF!</v>
      </c>
      <c r="L76" s="394"/>
      <c r="M76" s="130"/>
      <c r="N76" s="395" t="e">
        <f t="shared" si="59"/>
        <v>#REF!</v>
      </c>
      <c r="O76" s="396"/>
    </row>
    <row r="77" spans="5:15" hidden="1" x14ac:dyDescent="0.3">
      <c r="E77" s="81" t="s">
        <v>46</v>
      </c>
      <c r="F77" s="127">
        <f t="shared" si="57"/>
        <v>193</v>
      </c>
      <c r="G77" s="128" t="str">
        <f t="shared" si="57"/>
        <v>Luke OKOSIEME</v>
      </c>
      <c r="H77" s="129" t="str">
        <f t="shared" si="57"/>
        <v>Cambridge Harriers</v>
      </c>
      <c r="I77" s="391">
        <f t="shared" si="60"/>
        <v>1.95</v>
      </c>
      <c r="J77" s="392"/>
      <c r="K77" s="393" t="e">
        <f>#REF!</f>
        <v>#REF!</v>
      </c>
      <c r="L77" s="394"/>
      <c r="M77" s="130"/>
      <c r="N77" s="395">
        <f t="shared" si="59"/>
        <v>193</v>
      </c>
      <c r="O77" s="396"/>
    </row>
    <row r="78" spans="5:15" hidden="1" x14ac:dyDescent="0.3">
      <c r="E78" s="81" t="s">
        <v>46</v>
      </c>
      <c r="F78" s="127">
        <f>F14</f>
        <v>195</v>
      </c>
      <c r="G78" s="128" t="str">
        <f>G14</f>
        <v>Harry WHYLEY</v>
      </c>
      <c r="H78" s="129" t="str">
        <f>H14</f>
        <v>Notts AC</v>
      </c>
      <c r="I78" s="391">
        <f>AG14</f>
        <v>1.98</v>
      </c>
      <c r="J78" s="392"/>
      <c r="K78" s="393" t="e">
        <f>#REF!</f>
        <v>#REF!</v>
      </c>
      <c r="L78" s="394"/>
      <c r="M78" s="130"/>
      <c r="N78" s="395">
        <f t="shared" si="59"/>
        <v>195</v>
      </c>
      <c r="O78" s="396"/>
    </row>
    <row r="79" spans="5:15" hidden="1" x14ac:dyDescent="0.3">
      <c r="E79" s="81" t="s">
        <v>46</v>
      </c>
      <c r="F79" s="127">
        <f t="shared" si="57"/>
        <v>0</v>
      </c>
      <c r="G79" s="128">
        <f t="shared" si="57"/>
        <v>0</v>
      </c>
      <c r="H79" s="129">
        <f t="shared" si="57"/>
        <v>0</v>
      </c>
      <c r="I79" s="391">
        <f t="shared" si="60"/>
        <v>0</v>
      </c>
      <c r="J79" s="392"/>
      <c r="K79" s="393">
        <f t="shared" si="58"/>
        <v>0</v>
      </c>
      <c r="L79" s="394"/>
      <c r="M79" s="130"/>
      <c r="N79" s="395">
        <f t="shared" si="59"/>
        <v>0</v>
      </c>
      <c r="O79" s="396"/>
    </row>
    <row r="80" spans="5:15" hidden="1" x14ac:dyDescent="0.3">
      <c r="E80" s="81" t="s">
        <v>46</v>
      </c>
      <c r="F80" s="127">
        <f t="shared" si="57"/>
        <v>0</v>
      </c>
      <c r="G80" s="128">
        <f t="shared" si="57"/>
        <v>0</v>
      </c>
      <c r="H80" s="129">
        <f t="shared" si="57"/>
        <v>0</v>
      </c>
      <c r="I80" s="391">
        <f t="shared" si="60"/>
        <v>0</v>
      </c>
      <c r="J80" s="392"/>
      <c r="K80" s="393">
        <f t="shared" si="58"/>
        <v>0</v>
      </c>
      <c r="L80" s="394"/>
      <c r="M80" s="130"/>
      <c r="N80" s="395">
        <f t="shared" si="59"/>
        <v>0</v>
      </c>
      <c r="O80" s="396"/>
    </row>
    <row r="81" spans="5:15" hidden="1" x14ac:dyDescent="0.3">
      <c r="E81" s="81" t="s">
        <v>46</v>
      </c>
      <c r="F81" s="127">
        <f t="shared" si="57"/>
        <v>0</v>
      </c>
      <c r="G81" s="128">
        <f t="shared" si="57"/>
        <v>0</v>
      </c>
      <c r="H81" s="129">
        <f t="shared" si="57"/>
        <v>0</v>
      </c>
      <c r="I81" s="391">
        <f t="shared" si="60"/>
        <v>0</v>
      </c>
      <c r="J81" s="392"/>
      <c r="K81" s="393">
        <f t="shared" si="58"/>
        <v>0</v>
      </c>
      <c r="L81" s="394"/>
      <c r="M81" s="130"/>
      <c r="N81" s="395">
        <f t="shared" si="59"/>
        <v>0</v>
      </c>
      <c r="O81" s="396"/>
    </row>
    <row r="82" spans="5:15" hidden="1" x14ac:dyDescent="0.3">
      <c r="E82" s="81" t="s">
        <v>46</v>
      </c>
      <c r="F82" s="127">
        <f t="shared" si="57"/>
        <v>0</v>
      </c>
      <c r="G82" s="128">
        <f t="shared" si="57"/>
        <v>0</v>
      </c>
      <c r="H82" s="129">
        <f t="shared" si="57"/>
        <v>0</v>
      </c>
      <c r="I82" s="391">
        <f t="shared" si="60"/>
        <v>0</v>
      </c>
      <c r="J82" s="392"/>
      <c r="K82" s="393">
        <f t="shared" si="58"/>
        <v>0</v>
      </c>
      <c r="L82" s="394"/>
      <c r="M82" s="130"/>
      <c r="N82" s="395">
        <f t="shared" si="59"/>
        <v>0</v>
      </c>
      <c r="O82" s="396"/>
    </row>
    <row r="83" spans="5:15" hidden="1" x14ac:dyDescent="0.3">
      <c r="E83" s="81" t="s">
        <v>46</v>
      </c>
      <c r="F83" s="127">
        <f t="shared" si="57"/>
        <v>0</v>
      </c>
      <c r="G83" s="128" t="str">
        <f t="shared" si="57"/>
        <v/>
      </c>
      <c r="H83" s="129" t="str">
        <f t="shared" si="57"/>
        <v/>
      </c>
      <c r="I83" s="391">
        <f t="shared" si="60"/>
        <v>0</v>
      </c>
      <c r="J83" s="392"/>
      <c r="K83" s="393">
        <f t="shared" si="58"/>
        <v>0</v>
      </c>
      <c r="L83" s="394"/>
      <c r="M83" s="130"/>
      <c r="N83" s="395">
        <f t="shared" si="59"/>
        <v>0</v>
      </c>
      <c r="O83" s="396"/>
    </row>
    <row r="84" spans="5:15" hidden="1" x14ac:dyDescent="0.3">
      <c r="E84" s="81" t="s">
        <v>46</v>
      </c>
      <c r="F84" s="127">
        <f t="shared" ref="F84:H99" si="61">F38</f>
        <v>0</v>
      </c>
      <c r="G84" s="128" t="str">
        <f t="shared" si="61"/>
        <v/>
      </c>
      <c r="H84" s="129" t="str">
        <f t="shared" si="61"/>
        <v/>
      </c>
      <c r="I84" s="391">
        <f t="shared" ref="I84:I99" si="62">AG38</f>
        <v>0</v>
      </c>
      <c r="J84" s="392"/>
      <c r="K84" s="393">
        <f t="shared" ref="K84:K99" si="63">AK38</f>
        <v>0</v>
      </c>
      <c r="L84" s="394"/>
      <c r="M84" s="130"/>
      <c r="N84" s="395">
        <f t="shared" si="59"/>
        <v>0</v>
      </c>
      <c r="O84" s="396"/>
    </row>
    <row r="85" spans="5:15" hidden="1" x14ac:dyDescent="0.3">
      <c r="E85" s="81" t="s">
        <v>46</v>
      </c>
      <c r="F85" s="127">
        <f t="shared" si="61"/>
        <v>0</v>
      </c>
      <c r="G85" s="128" t="str">
        <f t="shared" si="61"/>
        <v/>
      </c>
      <c r="H85" s="129" t="str">
        <f t="shared" si="61"/>
        <v/>
      </c>
      <c r="I85" s="391">
        <f t="shared" si="62"/>
        <v>0</v>
      </c>
      <c r="J85" s="392"/>
      <c r="K85" s="393">
        <f t="shared" si="63"/>
        <v>0</v>
      </c>
      <c r="L85" s="394"/>
      <c r="M85" s="130"/>
      <c r="N85" s="395">
        <f t="shared" si="59"/>
        <v>0</v>
      </c>
      <c r="O85" s="396"/>
    </row>
    <row r="86" spans="5:15" hidden="1" x14ac:dyDescent="0.3">
      <c r="E86" s="81" t="s">
        <v>46</v>
      </c>
      <c r="F86" s="127">
        <f t="shared" si="61"/>
        <v>0</v>
      </c>
      <c r="G86" s="128" t="str">
        <f t="shared" si="61"/>
        <v/>
      </c>
      <c r="H86" s="129" t="str">
        <f t="shared" si="61"/>
        <v/>
      </c>
      <c r="I86" s="391">
        <f t="shared" si="62"/>
        <v>0</v>
      </c>
      <c r="J86" s="392"/>
      <c r="K86" s="393">
        <f t="shared" si="63"/>
        <v>0</v>
      </c>
      <c r="L86" s="394"/>
      <c r="M86" s="130"/>
      <c r="N86" s="395">
        <f t="shared" si="59"/>
        <v>0</v>
      </c>
      <c r="O86" s="396"/>
    </row>
    <row r="87" spans="5:15" hidden="1" x14ac:dyDescent="0.3">
      <c r="E87" s="81" t="s">
        <v>46</v>
      </c>
      <c r="F87" s="127">
        <f t="shared" si="61"/>
        <v>0</v>
      </c>
      <c r="G87" s="128" t="str">
        <f t="shared" si="61"/>
        <v/>
      </c>
      <c r="H87" s="129" t="str">
        <f t="shared" si="61"/>
        <v/>
      </c>
      <c r="I87" s="391">
        <f t="shared" si="62"/>
        <v>0</v>
      </c>
      <c r="J87" s="392"/>
      <c r="K87" s="393">
        <f t="shared" si="63"/>
        <v>0</v>
      </c>
      <c r="L87" s="394"/>
      <c r="M87" s="130"/>
      <c r="N87" s="395">
        <f t="shared" si="59"/>
        <v>0</v>
      </c>
      <c r="O87" s="396"/>
    </row>
    <row r="88" spans="5:15" hidden="1" x14ac:dyDescent="0.3">
      <c r="E88" s="81" t="s">
        <v>46</v>
      </c>
      <c r="F88" s="127">
        <f t="shared" si="61"/>
        <v>0</v>
      </c>
      <c r="G88" s="128" t="str">
        <f t="shared" si="61"/>
        <v/>
      </c>
      <c r="H88" s="129" t="str">
        <f t="shared" si="61"/>
        <v/>
      </c>
      <c r="I88" s="391">
        <f t="shared" si="62"/>
        <v>0</v>
      </c>
      <c r="J88" s="392"/>
      <c r="K88" s="393">
        <f t="shared" si="63"/>
        <v>0</v>
      </c>
      <c r="L88" s="394"/>
      <c r="M88" s="130"/>
      <c r="N88" s="395">
        <f t="shared" si="59"/>
        <v>0</v>
      </c>
      <c r="O88" s="396"/>
    </row>
    <row r="89" spans="5:15" hidden="1" x14ac:dyDescent="0.3">
      <c r="E89" s="81" t="s">
        <v>46</v>
      </c>
      <c r="F89" s="127">
        <f t="shared" si="61"/>
        <v>0</v>
      </c>
      <c r="G89" s="128" t="str">
        <f t="shared" si="61"/>
        <v/>
      </c>
      <c r="H89" s="129" t="str">
        <f t="shared" si="61"/>
        <v/>
      </c>
      <c r="I89" s="391">
        <f t="shared" si="62"/>
        <v>0</v>
      </c>
      <c r="J89" s="392"/>
      <c r="K89" s="393">
        <f t="shared" si="63"/>
        <v>0</v>
      </c>
      <c r="L89" s="394"/>
      <c r="M89" s="130"/>
      <c r="N89" s="395">
        <f t="shared" si="59"/>
        <v>0</v>
      </c>
      <c r="O89" s="396"/>
    </row>
    <row r="90" spans="5:15" hidden="1" x14ac:dyDescent="0.3">
      <c r="E90" s="81" t="s">
        <v>46</v>
      </c>
      <c r="F90" s="127">
        <f t="shared" si="61"/>
        <v>0</v>
      </c>
      <c r="G90" s="128" t="str">
        <f t="shared" si="61"/>
        <v/>
      </c>
      <c r="H90" s="129" t="str">
        <f t="shared" si="61"/>
        <v/>
      </c>
      <c r="I90" s="391">
        <f t="shared" si="62"/>
        <v>0</v>
      </c>
      <c r="J90" s="392"/>
      <c r="K90" s="393">
        <f t="shared" si="63"/>
        <v>0</v>
      </c>
      <c r="L90" s="394"/>
      <c r="M90" s="130"/>
      <c r="N90" s="395">
        <f t="shared" si="59"/>
        <v>0</v>
      </c>
      <c r="O90" s="396"/>
    </row>
    <row r="91" spans="5:15" hidden="1" x14ac:dyDescent="0.3">
      <c r="E91" s="81" t="s">
        <v>46</v>
      </c>
      <c r="F91" s="127">
        <f t="shared" si="61"/>
        <v>0</v>
      </c>
      <c r="G91" s="128" t="str">
        <f t="shared" si="61"/>
        <v/>
      </c>
      <c r="H91" s="129" t="str">
        <f t="shared" si="61"/>
        <v/>
      </c>
      <c r="I91" s="391">
        <f t="shared" si="62"/>
        <v>0</v>
      </c>
      <c r="J91" s="392"/>
      <c r="K91" s="393">
        <f t="shared" si="63"/>
        <v>0</v>
      </c>
      <c r="L91" s="394"/>
      <c r="M91" s="130"/>
      <c r="N91" s="395">
        <f t="shared" si="59"/>
        <v>0</v>
      </c>
      <c r="O91" s="396"/>
    </row>
    <row r="92" spans="5:15" hidden="1" x14ac:dyDescent="0.3">
      <c r="E92" s="81" t="s">
        <v>46</v>
      </c>
      <c r="F92" s="127">
        <f t="shared" si="61"/>
        <v>0</v>
      </c>
      <c r="G92" s="128" t="str">
        <f t="shared" si="61"/>
        <v/>
      </c>
      <c r="H92" s="129" t="str">
        <f t="shared" si="61"/>
        <v/>
      </c>
      <c r="I92" s="391">
        <f t="shared" si="62"/>
        <v>0</v>
      </c>
      <c r="J92" s="392"/>
      <c r="K92" s="393">
        <f t="shared" si="63"/>
        <v>0</v>
      </c>
      <c r="L92" s="394"/>
      <c r="M92" s="130"/>
      <c r="N92" s="395">
        <f t="shared" si="59"/>
        <v>0</v>
      </c>
      <c r="O92" s="396"/>
    </row>
    <row r="93" spans="5:15" hidden="1" x14ac:dyDescent="0.3">
      <c r="E93" s="81" t="s">
        <v>46</v>
      </c>
      <c r="F93" s="127">
        <f t="shared" si="61"/>
        <v>0</v>
      </c>
      <c r="G93" s="128" t="str">
        <f t="shared" si="61"/>
        <v/>
      </c>
      <c r="H93" s="129" t="str">
        <f t="shared" si="61"/>
        <v/>
      </c>
      <c r="I93" s="391">
        <f t="shared" si="62"/>
        <v>0</v>
      </c>
      <c r="J93" s="392"/>
      <c r="K93" s="393">
        <f t="shared" si="63"/>
        <v>0</v>
      </c>
      <c r="L93" s="394"/>
      <c r="M93" s="130"/>
      <c r="N93" s="395">
        <f t="shared" si="59"/>
        <v>0</v>
      </c>
      <c r="O93" s="396"/>
    </row>
    <row r="94" spans="5:15" hidden="1" x14ac:dyDescent="0.3">
      <c r="E94" s="81" t="s">
        <v>46</v>
      </c>
      <c r="F94" s="127">
        <f t="shared" si="61"/>
        <v>0</v>
      </c>
      <c r="G94" s="128" t="str">
        <f t="shared" si="61"/>
        <v/>
      </c>
      <c r="H94" s="129" t="str">
        <f t="shared" si="61"/>
        <v/>
      </c>
      <c r="I94" s="391">
        <f t="shared" si="62"/>
        <v>0</v>
      </c>
      <c r="J94" s="392"/>
      <c r="K94" s="393">
        <f t="shared" si="63"/>
        <v>0</v>
      </c>
      <c r="L94" s="394"/>
      <c r="M94" s="130"/>
      <c r="N94" s="395">
        <f t="shared" si="59"/>
        <v>0</v>
      </c>
      <c r="O94" s="396"/>
    </row>
    <row r="95" spans="5:15" hidden="1" x14ac:dyDescent="0.3">
      <c r="E95" s="81" t="s">
        <v>46</v>
      </c>
      <c r="F95" s="127">
        <f t="shared" si="61"/>
        <v>0</v>
      </c>
      <c r="G95" s="128" t="str">
        <f t="shared" si="61"/>
        <v/>
      </c>
      <c r="H95" s="129" t="str">
        <f t="shared" si="61"/>
        <v/>
      </c>
      <c r="I95" s="391">
        <f t="shared" si="62"/>
        <v>0</v>
      </c>
      <c r="J95" s="392"/>
      <c r="K95" s="393">
        <f t="shared" si="63"/>
        <v>0</v>
      </c>
      <c r="L95" s="394"/>
      <c r="M95" s="130"/>
      <c r="N95" s="395">
        <f t="shared" si="59"/>
        <v>0</v>
      </c>
      <c r="O95" s="396"/>
    </row>
    <row r="96" spans="5:15" hidden="1" x14ac:dyDescent="0.3">
      <c r="E96" s="81" t="s">
        <v>46</v>
      </c>
      <c r="F96" s="127">
        <f t="shared" si="61"/>
        <v>0</v>
      </c>
      <c r="G96" s="128" t="str">
        <f t="shared" si="61"/>
        <v/>
      </c>
      <c r="H96" s="129" t="str">
        <f t="shared" si="61"/>
        <v/>
      </c>
      <c r="I96" s="391">
        <f t="shared" si="62"/>
        <v>0</v>
      </c>
      <c r="J96" s="392"/>
      <c r="K96" s="393">
        <f t="shared" si="63"/>
        <v>0</v>
      </c>
      <c r="L96" s="394"/>
      <c r="M96" s="130"/>
      <c r="N96" s="395">
        <f t="shared" si="59"/>
        <v>0</v>
      </c>
      <c r="O96" s="396"/>
    </row>
    <row r="97" spans="5:15" hidden="1" x14ac:dyDescent="0.3">
      <c r="E97" s="81" t="s">
        <v>46</v>
      </c>
      <c r="F97" s="127">
        <f t="shared" si="61"/>
        <v>0</v>
      </c>
      <c r="G97" s="128" t="str">
        <f t="shared" si="61"/>
        <v/>
      </c>
      <c r="H97" s="129" t="str">
        <f t="shared" si="61"/>
        <v/>
      </c>
      <c r="I97" s="391">
        <f t="shared" si="62"/>
        <v>0</v>
      </c>
      <c r="J97" s="392"/>
      <c r="K97" s="393">
        <f t="shared" si="63"/>
        <v>0</v>
      </c>
      <c r="L97" s="394"/>
      <c r="M97" s="130"/>
      <c r="N97" s="395">
        <f t="shared" si="59"/>
        <v>0</v>
      </c>
      <c r="O97" s="396"/>
    </row>
    <row r="98" spans="5:15" hidden="1" x14ac:dyDescent="0.3">
      <c r="E98" s="81" t="s">
        <v>46</v>
      </c>
      <c r="F98" s="127">
        <f t="shared" si="61"/>
        <v>0</v>
      </c>
      <c r="G98" s="128" t="str">
        <f t="shared" si="61"/>
        <v/>
      </c>
      <c r="H98" s="129" t="str">
        <f t="shared" si="61"/>
        <v/>
      </c>
      <c r="I98" s="391">
        <f t="shared" si="62"/>
        <v>0</v>
      </c>
      <c r="J98" s="392"/>
      <c r="K98" s="393">
        <f t="shared" si="63"/>
        <v>0</v>
      </c>
      <c r="L98" s="394"/>
      <c r="M98" s="130"/>
      <c r="N98" s="395">
        <f t="shared" si="59"/>
        <v>0</v>
      </c>
      <c r="O98" s="396"/>
    </row>
    <row r="99" spans="5:15" hidden="1" x14ac:dyDescent="0.3">
      <c r="E99" s="81" t="s">
        <v>46</v>
      </c>
      <c r="F99" s="127">
        <f t="shared" si="61"/>
        <v>0</v>
      </c>
      <c r="G99" s="128" t="str">
        <f t="shared" si="61"/>
        <v/>
      </c>
      <c r="H99" s="129" t="str">
        <f t="shared" si="61"/>
        <v/>
      </c>
      <c r="I99" s="391">
        <f t="shared" si="62"/>
        <v>0</v>
      </c>
      <c r="J99" s="392"/>
      <c r="K99" s="393">
        <f t="shared" si="63"/>
        <v>0</v>
      </c>
      <c r="L99" s="394"/>
      <c r="M99" s="130"/>
      <c r="N99" s="395">
        <f t="shared" si="59"/>
        <v>0</v>
      </c>
      <c r="O99" s="396"/>
    </row>
  </sheetData>
  <sheetProtection formatCells="0" formatColumns="0" formatRows="0"/>
  <mergeCells count="720">
    <mergeCell ref="AA16:AB16"/>
    <mergeCell ref="AC16:AD16"/>
    <mergeCell ref="AE16:AF16"/>
    <mergeCell ref="AG16:A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AA43:AB43"/>
    <mergeCell ref="AC43:AD43"/>
    <mergeCell ref="AE43:AF43"/>
    <mergeCell ref="S47:T47"/>
    <mergeCell ref="U47:V47"/>
    <mergeCell ref="W47:X47"/>
    <mergeCell ref="Y47:Z47"/>
    <mergeCell ref="AA45:AB45"/>
    <mergeCell ref="AC45:AD45"/>
    <mergeCell ref="AE45:AF45"/>
    <mergeCell ref="U43:V43"/>
    <mergeCell ref="W43:X43"/>
    <mergeCell ref="Y43:Z43"/>
    <mergeCell ref="S45:T45"/>
    <mergeCell ref="U45:V45"/>
    <mergeCell ref="W45:X45"/>
    <mergeCell ref="Y45:Z45"/>
    <mergeCell ref="O41:P41"/>
    <mergeCell ref="Q41:R41"/>
    <mergeCell ref="S41:T41"/>
    <mergeCell ref="U41:V41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W41:X41"/>
    <mergeCell ref="Y41:Z41"/>
    <mergeCell ref="AE39:AF39"/>
    <mergeCell ref="AG39:AH39"/>
    <mergeCell ref="I40:J40"/>
    <mergeCell ref="K40:L40"/>
    <mergeCell ref="M40:N40"/>
    <mergeCell ref="O40:P40"/>
    <mergeCell ref="Q40:R40"/>
    <mergeCell ref="S40:T40"/>
    <mergeCell ref="AG40:AH40"/>
    <mergeCell ref="U40:V40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AG41:AH41"/>
    <mergeCell ref="I41:J41"/>
    <mergeCell ref="K41:L41"/>
    <mergeCell ref="M41:N41"/>
    <mergeCell ref="AG38:AH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A39:AB39"/>
    <mergeCell ref="AC39:AD39"/>
    <mergeCell ref="AC37:AD37"/>
    <mergeCell ref="AE37:AF37"/>
    <mergeCell ref="AG37:AH37"/>
    <mergeCell ref="AJ36:AJ37"/>
    <mergeCell ref="AK36:AK37"/>
    <mergeCell ref="AL36:AM37"/>
    <mergeCell ref="AC36:AD36"/>
    <mergeCell ref="AE36:AF36"/>
    <mergeCell ref="AG36:AH36"/>
    <mergeCell ref="AI36:AI37"/>
    <mergeCell ref="I37:J37"/>
    <mergeCell ref="K37:L37"/>
    <mergeCell ref="M37:N37"/>
    <mergeCell ref="O37:P37"/>
    <mergeCell ref="Q37:R37"/>
    <mergeCell ref="S37:T37"/>
    <mergeCell ref="U37:V37"/>
    <mergeCell ref="Y36:Z36"/>
    <mergeCell ref="AA36:AB36"/>
    <mergeCell ref="W37:X37"/>
    <mergeCell ref="Y37:Z37"/>
    <mergeCell ref="AA37:AB37"/>
    <mergeCell ref="AA35:AM35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T32"/>
    <mergeCell ref="U32:Z32"/>
    <mergeCell ref="AA32:AB32"/>
    <mergeCell ref="AC30:AM30"/>
    <mergeCell ref="I31:J31"/>
    <mergeCell ref="K31:L31"/>
    <mergeCell ref="M31:N31"/>
    <mergeCell ref="O31:T31"/>
    <mergeCell ref="U31:Z31"/>
    <mergeCell ref="AA31:AB31"/>
    <mergeCell ref="I30:J30"/>
    <mergeCell ref="K30:L30"/>
    <mergeCell ref="M30:N30"/>
    <mergeCell ref="O30:T30"/>
    <mergeCell ref="U30:Z30"/>
    <mergeCell ref="AA30:AB30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I24:J24"/>
    <mergeCell ref="K24:L24"/>
    <mergeCell ref="M24:N24"/>
    <mergeCell ref="O24:T24"/>
    <mergeCell ref="U24:Z24"/>
    <mergeCell ref="AA24:AB24"/>
    <mergeCell ref="AA21:AB21"/>
    <mergeCell ref="AC21:AD21"/>
    <mergeCell ref="AE21:AF21"/>
    <mergeCell ref="AG21:AH21"/>
    <mergeCell ref="E23:J23"/>
    <mergeCell ref="K23:AB23"/>
    <mergeCell ref="AC23:AM23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C20:AD20"/>
    <mergeCell ref="AE20:AF20"/>
    <mergeCell ref="AA19:AB19"/>
    <mergeCell ref="AC19:AD19"/>
    <mergeCell ref="AE19:AF19"/>
    <mergeCell ref="AG19:AH19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7:AB17"/>
    <mergeCell ref="AC17:AD17"/>
    <mergeCell ref="AE17:AF17"/>
    <mergeCell ref="AG17:AH17"/>
    <mergeCell ref="I18:J18"/>
    <mergeCell ref="K18:L18"/>
    <mergeCell ref="M18:N18"/>
    <mergeCell ref="O18:P18"/>
    <mergeCell ref="Q18:R18"/>
    <mergeCell ref="S18:T18"/>
    <mergeCell ref="AG18:AH18"/>
    <mergeCell ref="U18:V18"/>
    <mergeCell ref="W18:X18"/>
    <mergeCell ref="Y18:Z18"/>
    <mergeCell ref="AA18:AB18"/>
    <mergeCell ref="AC18:AD18"/>
    <mergeCell ref="AE18:AF18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AE15:AF15"/>
    <mergeCell ref="AG15:AH15"/>
    <mergeCell ref="I14:J14"/>
    <mergeCell ref="K14:L14"/>
    <mergeCell ref="M14:N14"/>
    <mergeCell ref="O14:P14"/>
    <mergeCell ref="Q14:R14"/>
    <mergeCell ref="S14:T14"/>
    <mergeCell ref="AG14:AH14"/>
    <mergeCell ref="U14:V14"/>
    <mergeCell ref="W14:X14"/>
    <mergeCell ref="Y14:Z14"/>
    <mergeCell ref="AA14:AB14"/>
    <mergeCell ref="AC14:AD14"/>
    <mergeCell ref="AE14:AF14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3:AB13"/>
    <mergeCell ref="AC13:AD13"/>
    <mergeCell ref="AE13:AF13"/>
    <mergeCell ref="AG13:A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1:AB11"/>
    <mergeCell ref="AC11:AD11"/>
    <mergeCell ref="AE11:AF11"/>
    <mergeCell ref="AG11:AH11"/>
    <mergeCell ref="I12:J12"/>
    <mergeCell ref="K12:L12"/>
    <mergeCell ref="M12:N12"/>
    <mergeCell ref="O12:P12"/>
    <mergeCell ref="Q12:R12"/>
    <mergeCell ref="S12:T12"/>
    <mergeCell ref="AG12:AH12"/>
    <mergeCell ref="U12:V12"/>
    <mergeCell ref="W12:X12"/>
    <mergeCell ref="Y12:Z12"/>
    <mergeCell ref="AA12:AB12"/>
    <mergeCell ref="AC12:AD12"/>
    <mergeCell ref="AE12:AF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9:AB9"/>
    <mergeCell ref="AC9:AD9"/>
    <mergeCell ref="AE9:AF9"/>
    <mergeCell ref="AG9:AH9"/>
    <mergeCell ref="I10:J10"/>
    <mergeCell ref="K10:L10"/>
    <mergeCell ref="M10:N10"/>
    <mergeCell ref="O10:P10"/>
    <mergeCell ref="Q10:R10"/>
    <mergeCell ref="S10:T10"/>
    <mergeCell ref="AG10:AH10"/>
    <mergeCell ref="U10:V10"/>
    <mergeCell ref="W10:X10"/>
    <mergeCell ref="Y10:Z10"/>
    <mergeCell ref="AA10:AB10"/>
    <mergeCell ref="AC10:AD10"/>
    <mergeCell ref="AE10:AF10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S8:T8"/>
    <mergeCell ref="AG8:AH8"/>
    <mergeCell ref="U8:V8"/>
    <mergeCell ref="W8:X8"/>
    <mergeCell ref="Y8:Z8"/>
    <mergeCell ref="AA8:AB8"/>
    <mergeCell ref="AC8:AD8"/>
    <mergeCell ref="AE8:AF8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E5:AF5"/>
    <mergeCell ref="AG5:AH5"/>
    <mergeCell ref="I6:J6"/>
    <mergeCell ref="K6:L6"/>
    <mergeCell ref="M6:N6"/>
    <mergeCell ref="O6:P6"/>
    <mergeCell ref="Q6:R6"/>
    <mergeCell ref="S6:T6"/>
    <mergeCell ref="AG6:AH6"/>
    <mergeCell ref="U6:V6"/>
    <mergeCell ref="W6:X6"/>
    <mergeCell ref="Y6:Z6"/>
    <mergeCell ref="AA6:AB6"/>
    <mergeCell ref="AC6:AD6"/>
    <mergeCell ref="AE6:AF6"/>
    <mergeCell ref="AM4:AM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E4:AF4"/>
    <mergeCell ref="AG4:AH4"/>
    <mergeCell ref="AI4:AI5"/>
    <mergeCell ref="AJ4:AJ5"/>
    <mergeCell ref="AK4:AK5"/>
    <mergeCell ref="AL4:AL5"/>
    <mergeCell ref="S4:T4"/>
    <mergeCell ref="U4:V4"/>
    <mergeCell ref="W4:X4"/>
    <mergeCell ref="Y4:Z4"/>
    <mergeCell ref="AA4:AB4"/>
    <mergeCell ref="AC4:AD4"/>
    <mergeCell ref="AA5:AB5"/>
    <mergeCell ref="AC5:AD5"/>
    <mergeCell ref="E3:F3"/>
    <mergeCell ref="G3:H3"/>
    <mergeCell ref="I3:K3"/>
    <mergeCell ref="L3:N3"/>
    <mergeCell ref="O3:T3"/>
    <mergeCell ref="I4:J4"/>
    <mergeCell ref="K4:L4"/>
    <mergeCell ref="M4:N4"/>
    <mergeCell ref="O4:P4"/>
    <mergeCell ref="Q4:R4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18:F21 F6:F8 F11:F14">
    <cfRule type="duplicateValues" dxfId="46" priority="16"/>
  </conditionalFormatting>
  <conditionalFormatting sqref="F9">
    <cfRule type="duplicateValues" dxfId="45" priority="15"/>
  </conditionalFormatting>
  <conditionalFormatting sqref="F10">
    <cfRule type="duplicateValues" dxfId="44" priority="14"/>
  </conditionalFormatting>
  <conditionalFormatting sqref="F11">
    <cfRule type="duplicateValues" dxfId="43" priority="13"/>
  </conditionalFormatting>
  <conditionalFormatting sqref="F15">
    <cfRule type="duplicateValues" dxfId="42" priority="11"/>
  </conditionalFormatting>
  <conditionalFormatting sqref="F17">
    <cfRule type="duplicateValues" dxfId="41" priority="10"/>
  </conditionalFormatting>
  <conditionalFormatting sqref="F16">
    <cfRule type="duplicateValues" dxfId="40" priority="9"/>
  </conditionalFormatting>
  <conditionalFormatting sqref="F8">
    <cfRule type="duplicateValues" dxfId="39" priority="8"/>
  </conditionalFormatting>
  <conditionalFormatting sqref="F9">
    <cfRule type="duplicateValues" dxfId="38" priority="7"/>
  </conditionalFormatting>
  <conditionalFormatting sqref="F10">
    <cfRule type="duplicateValues" dxfId="37" priority="6"/>
  </conditionalFormatting>
  <conditionalFormatting sqref="F14">
    <cfRule type="duplicateValues" dxfId="36" priority="5"/>
  </conditionalFormatting>
  <conditionalFormatting sqref="F16">
    <cfRule type="duplicateValues" dxfId="35" priority="4"/>
  </conditionalFormatting>
  <conditionalFormatting sqref="F15">
    <cfRule type="duplicateValues" dxfId="34" priority="3"/>
  </conditionalFormatting>
  <conditionalFormatting sqref="F28">
    <cfRule type="duplicateValues" dxfId="33" priority="2"/>
  </conditionalFormatting>
  <conditionalFormatting sqref="F28">
    <cfRule type="duplicateValues" dxfId="32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5" activePane="bottomLeft" state="frozenSplit"/>
      <selection activeCell="Y17" sqref="Y17:Z17"/>
      <selection pane="bottomLeft" activeCell="I8" sqref="I8:J8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1002</v>
      </c>
      <c r="F1" s="182"/>
      <c r="G1" s="182"/>
      <c r="H1" s="182"/>
      <c r="I1" s="182"/>
      <c r="J1" s="182"/>
      <c r="K1" s="18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254</v>
      </c>
      <c r="H3" s="313"/>
      <c r="I3" s="310" t="s">
        <v>20</v>
      </c>
      <c r="J3" s="314"/>
      <c r="K3" s="311"/>
      <c r="L3" s="315">
        <v>11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261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1.55</v>
      </c>
      <c r="L4" s="341"/>
      <c r="M4" s="333">
        <v>1.6</v>
      </c>
      <c r="N4" s="341"/>
      <c r="O4" s="333">
        <v>1.64</v>
      </c>
      <c r="P4" s="341"/>
      <c r="Q4" s="335">
        <v>1.68</v>
      </c>
      <c r="R4" s="341"/>
      <c r="S4" s="335">
        <v>1.71</v>
      </c>
      <c r="T4" s="334"/>
      <c r="U4" s="333">
        <v>1.74</v>
      </c>
      <c r="V4" s="334"/>
      <c r="W4" s="335">
        <v>1.77</v>
      </c>
      <c r="X4" s="334"/>
      <c r="Y4" s="333">
        <v>1.79</v>
      </c>
      <c r="Z4" s="334"/>
      <c r="AA4" s="333">
        <v>1.81</v>
      </c>
      <c r="AB4" s="334"/>
      <c r="AC4" s="333">
        <v>1.83</v>
      </c>
      <c r="AD4" s="334"/>
      <c r="AE4" s="333">
        <v>1.85</v>
      </c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179"/>
      <c r="AX4" s="179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ht="15.75" x14ac:dyDescent="0.3">
      <c r="E5" s="88"/>
      <c r="F5" s="202"/>
      <c r="G5" s="95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179"/>
      <c r="AX5" s="179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179"/>
      <c r="C6" s="86"/>
      <c r="D6" s="86"/>
      <c r="E6" s="97">
        <v>1</v>
      </c>
      <c r="F6" s="172">
        <v>187</v>
      </c>
      <c r="G6" s="54" t="str">
        <f t="shared" ref="G6:G21" si="0">IFERROR(VLOOKUP($F6,high_j,2,FALSE)&amp;" "&amp;UPPER(VLOOKUP($F6,high_j,3,FALSE)),"")</f>
        <v>Laura ARMORGIE</v>
      </c>
      <c r="H6" s="192" t="str">
        <f t="shared" ref="H6:H21" si="1">IFERROR(VLOOKUP($F6,high_j,5,FALSE),"")</f>
        <v>Herts Phoenix</v>
      </c>
      <c r="I6" s="346"/>
      <c r="J6" s="347"/>
      <c r="K6" s="342"/>
      <c r="L6" s="343"/>
      <c r="M6" s="342" t="s">
        <v>1033</v>
      </c>
      <c r="N6" s="343"/>
      <c r="O6" s="342" t="s">
        <v>1033</v>
      </c>
      <c r="P6" s="343"/>
      <c r="Q6" s="342" t="s">
        <v>1033</v>
      </c>
      <c r="R6" s="343"/>
      <c r="S6" s="342" t="s">
        <v>1034</v>
      </c>
      <c r="T6" s="343"/>
      <c r="U6" s="342" t="s">
        <v>1035</v>
      </c>
      <c r="V6" s="343"/>
      <c r="W6" s="342" t="s">
        <v>1036</v>
      </c>
      <c r="X6" s="343"/>
      <c r="Y6" s="342"/>
      <c r="Z6" s="343"/>
      <c r="AA6" s="342"/>
      <c r="AB6" s="343"/>
      <c r="AC6" s="342"/>
      <c r="AD6" s="343"/>
      <c r="AE6" s="342"/>
      <c r="AF6" s="343"/>
      <c r="AG6" s="344">
        <v>1.74</v>
      </c>
      <c r="AH6" s="345"/>
      <c r="AI6" s="98">
        <v>3</v>
      </c>
      <c r="AJ6" s="98">
        <v>3</v>
      </c>
      <c r="AK6" s="137">
        <v>2</v>
      </c>
      <c r="AL6" s="188" t="str">
        <f t="shared" ref="AL6:AL21" si="2">IFERROR(VLOOKUP($F6,high_j,4,FALSE),"")</f>
        <v>Senior</v>
      </c>
      <c r="AM6" s="69" t="str">
        <f t="shared" ref="AM6:AM21" si="3">IFERROR(VLOOKUP($F6,high_j,7,FALSE),"")</f>
        <v>1.74</v>
      </c>
      <c r="AN6" s="101">
        <v>0</v>
      </c>
      <c r="AO6" s="179"/>
      <c r="AP6" s="179"/>
      <c r="AQ6" s="179"/>
      <c r="AR6" s="179"/>
      <c r="AS6" s="179"/>
      <c r="AT6" s="179" t="str">
        <f t="shared" ref="AT6:AT21" si="4">IF(AU6="","",REPT(AV6,AU6-1))</f>
        <v/>
      </c>
      <c r="AU6" s="179" t="str">
        <f t="shared" ref="AU6:AU21" si="5">IF(AV6="","",HLOOKUP(AM6,$BK$5:$BR$22,18,FALSE))</f>
        <v/>
      </c>
      <c r="AV6" s="179" t="str">
        <f>IF(OR(AM6=0,AM6=""),"",IF(OR(AM6=AM7,AM6=AM8,AM6=AM9,AM6=AM10,AM6=AM11,AM6=AM12,AM6=AM13,AM6=AM14,AM6=AM15,AM6=AM16,AM6=AM17,AM6=AM18,AM6=AM19,AM6=AM20,AM6=AM21),"=",""))</f>
        <v/>
      </c>
      <c r="AW6" s="179" t="e">
        <f>IF(OR(AK6=0,AG6=0,#REF!="B"),"",AK6)</f>
        <v>#REF!</v>
      </c>
      <c r="AX6" s="179" t="e">
        <f>IF(OR(AK6=0,AG6=0,#REF!="A"),"",AK6)</f>
        <v>#REF!</v>
      </c>
      <c r="AZ6" s="102" t="e">
        <f t="shared" ref="AZ6:BA21" si="6">IF(AW6="","",AW6+($AN6/10))</f>
        <v>#REF!</v>
      </c>
      <c r="BA6" s="102" t="e">
        <f t="shared" si="6"/>
        <v>#REF!</v>
      </c>
      <c r="BB6" s="93"/>
      <c r="BC6" s="102" t="str">
        <f t="shared" ref="BC6:BJ21" si="7">IF($AL6="","",IF($AL6=BC$5,$AL6,""))</f>
        <v/>
      </c>
      <c r="BD6" s="102" t="str">
        <f t="shared" si="7"/>
        <v/>
      </c>
      <c r="BE6" s="102" t="str">
        <f t="shared" si="7"/>
        <v/>
      </c>
      <c r="BF6" s="102" t="str">
        <f t="shared" si="7"/>
        <v/>
      </c>
      <c r="BG6" s="102" t="str">
        <f t="shared" si="7"/>
        <v/>
      </c>
      <c r="BH6" s="102" t="str">
        <f t="shared" si="7"/>
        <v/>
      </c>
      <c r="BI6" s="102" t="str">
        <f t="shared" si="7"/>
        <v/>
      </c>
      <c r="BJ6" s="102" t="str">
        <f t="shared" si="7"/>
        <v/>
      </c>
      <c r="BK6" s="102" t="str">
        <f t="shared" ref="BK6:BR21" si="8">IF($AM6="","",IF($AM6=BK$5,$AM6,""))</f>
        <v/>
      </c>
      <c r="BL6" s="102" t="str">
        <f t="shared" si="8"/>
        <v/>
      </c>
      <c r="BM6" s="102" t="str">
        <f t="shared" si="8"/>
        <v/>
      </c>
      <c r="BN6" s="102" t="str">
        <f t="shared" si="8"/>
        <v/>
      </c>
      <c r="BO6" s="102" t="str">
        <f t="shared" si="8"/>
        <v/>
      </c>
      <c r="BP6" s="102" t="str">
        <f t="shared" si="8"/>
        <v/>
      </c>
      <c r="BQ6" s="102" t="str">
        <f t="shared" si="8"/>
        <v/>
      </c>
      <c r="BR6" s="102" t="str">
        <f t="shared" si="8"/>
        <v/>
      </c>
    </row>
    <row r="7" spans="1:93" ht="15.95" customHeight="1" x14ac:dyDescent="0.3">
      <c r="B7" s="179"/>
      <c r="C7" s="86"/>
      <c r="D7" s="86"/>
      <c r="E7" s="88">
        <v>2</v>
      </c>
      <c r="F7" s="172">
        <v>190</v>
      </c>
      <c r="G7" s="54" t="str">
        <f t="shared" si="0"/>
        <v>Danielle HOPKINS</v>
      </c>
      <c r="H7" s="192" t="str">
        <f t="shared" si="1"/>
        <v>Worcester</v>
      </c>
      <c r="I7" s="346"/>
      <c r="J7" s="347"/>
      <c r="K7" s="342" t="s">
        <v>1034</v>
      </c>
      <c r="L7" s="343"/>
      <c r="M7" s="342" t="s">
        <v>1033</v>
      </c>
      <c r="N7" s="343"/>
      <c r="O7" s="342" t="s">
        <v>1034</v>
      </c>
      <c r="P7" s="343"/>
      <c r="Q7" s="342" t="s">
        <v>1034</v>
      </c>
      <c r="R7" s="343"/>
      <c r="S7" s="342" t="s">
        <v>1036</v>
      </c>
      <c r="T7" s="343"/>
      <c r="U7" s="342"/>
      <c r="V7" s="343"/>
      <c r="W7" s="342"/>
      <c r="X7" s="343"/>
      <c r="Y7" s="342"/>
      <c r="Z7" s="343"/>
      <c r="AA7" s="342"/>
      <c r="AB7" s="343"/>
      <c r="AC7" s="342"/>
      <c r="AD7" s="343"/>
      <c r="AE7" s="342"/>
      <c r="AF7" s="343"/>
      <c r="AG7" s="344">
        <v>1.68</v>
      </c>
      <c r="AH7" s="345"/>
      <c r="AI7" s="98">
        <v>2</v>
      </c>
      <c r="AJ7" s="98">
        <v>3</v>
      </c>
      <c r="AK7" s="137">
        <v>3</v>
      </c>
      <c r="AL7" s="188" t="str">
        <f t="shared" si="2"/>
        <v>U20</v>
      </c>
      <c r="AM7" s="69" t="str">
        <f t="shared" si="3"/>
        <v>1.70</v>
      </c>
      <c r="AN7" s="101">
        <v>0</v>
      </c>
      <c r="AO7" s="179"/>
      <c r="AP7" s="179"/>
      <c r="AQ7" s="179"/>
      <c r="AR7" s="179"/>
      <c r="AS7" s="179"/>
      <c r="AT7" s="179" t="str">
        <f t="shared" si="4"/>
        <v/>
      </c>
      <c r="AU7" s="179" t="str">
        <f t="shared" si="5"/>
        <v/>
      </c>
      <c r="AV7" s="179" t="str">
        <f>IF(OR(AM7=0,AM7=""),"",IF(OR(AM7=AM8,AM7=AM9,AM7=AM10,AM7=AM11,AM7=AM12,AM7=AM13,AM7=AM14,AM7=AM15,AM7=AM16,AM7=AM17,AM7=AM18,AM7=AM19,AM7=AM20,AM7=AM21,AM7=AM6),"=",""))</f>
        <v/>
      </c>
      <c r="AW7" s="179" t="e">
        <f>IF(OR(AK7=0,AG7=0,#REF!="B"),"",AK7)</f>
        <v>#REF!</v>
      </c>
      <c r="AX7" s="179" t="e">
        <f>IF(OR(AK7=0,AG7=0,#REF!="A"),"",AK7)</f>
        <v>#REF!</v>
      </c>
      <c r="AZ7" s="102" t="e">
        <f t="shared" si="6"/>
        <v>#REF!</v>
      </c>
      <c r="BA7" s="102" t="e">
        <f t="shared" si="6"/>
        <v>#REF!</v>
      </c>
      <c r="BB7" s="93"/>
      <c r="BC7" s="102" t="str">
        <f t="shared" si="7"/>
        <v/>
      </c>
      <c r="BD7" s="102" t="str">
        <f t="shared" si="7"/>
        <v/>
      </c>
      <c r="BE7" s="102" t="str">
        <f t="shared" si="7"/>
        <v/>
      </c>
      <c r="BF7" s="102" t="str">
        <f t="shared" si="7"/>
        <v/>
      </c>
      <c r="BG7" s="102" t="str">
        <f t="shared" si="7"/>
        <v/>
      </c>
      <c r="BH7" s="102" t="str">
        <f t="shared" si="7"/>
        <v/>
      </c>
      <c r="BI7" s="102" t="str">
        <f t="shared" si="7"/>
        <v/>
      </c>
      <c r="BJ7" s="102" t="str">
        <f t="shared" si="7"/>
        <v/>
      </c>
      <c r="BK7" s="102" t="str">
        <f t="shared" si="8"/>
        <v/>
      </c>
      <c r="BL7" s="102" t="str">
        <f t="shared" si="8"/>
        <v/>
      </c>
      <c r="BM7" s="102" t="str">
        <f t="shared" si="8"/>
        <v/>
      </c>
      <c r="BN7" s="102" t="str">
        <f t="shared" si="8"/>
        <v/>
      </c>
      <c r="BO7" s="102" t="str">
        <f t="shared" si="8"/>
        <v/>
      </c>
      <c r="BP7" s="102" t="str">
        <f t="shared" si="8"/>
        <v/>
      </c>
      <c r="BQ7" s="102" t="str">
        <f t="shared" si="8"/>
        <v/>
      </c>
      <c r="BR7" s="102" t="str">
        <f t="shared" si="8"/>
        <v/>
      </c>
    </row>
    <row r="8" spans="1:93" ht="15.95" customHeight="1" x14ac:dyDescent="0.3">
      <c r="B8" s="179"/>
      <c r="C8" s="86"/>
      <c r="D8" s="86"/>
      <c r="E8" s="88">
        <v>3</v>
      </c>
      <c r="F8" s="172">
        <v>181</v>
      </c>
      <c r="G8" s="54" t="str">
        <f t="shared" si="0"/>
        <v>Laura ZIALOR</v>
      </c>
      <c r="H8" s="192" t="str">
        <f t="shared" si="1"/>
        <v>M Milton Keynes</v>
      </c>
      <c r="I8" s="346"/>
      <c r="J8" s="347"/>
      <c r="K8" s="342"/>
      <c r="L8" s="343"/>
      <c r="M8" s="342"/>
      <c r="N8" s="343"/>
      <c r="O8" s="342"/>
      <c r="P8" s="343"/>
      <c r="Q8" s="342" t="s">
        <v>1034</v>
      </c>
      <c r="R8" s="343"/>
      <c r="S8" s="342" t="s">
        <v>1034</v>
      </c>
      <c r="T8" s="343"/>
      <c r="U8" s="342" t="s">
        <v>1033</v>
      </c>
      <c r="V8" s="343"/>
      <c r="W8" s="342" t="s">
        <v>1034</v>
      </c>
      <c r="X8" s="343"/>
      <c r="Y8" s="342"/>
      <c r="Z8" s="343"/>
      <c r="AA8" s="342" t="s">
        <v>1036</v>
      </c>
      <c r="AB8" s="343"/>
      <c r="AC8" s="342"/>
      <c r="AD8" s="343"/>
      <c r="AE8" s="342"/>
      <c r="AF8" s="343"/>
      <c r="AG8" s="344">
        <v>1.77</v>
      </c>
      <c r="AH8" s="345"/>
      <c r="AI8" s="98">
        <v>2</v>
      </c>
      <c r="AJ8" s="98">
        <v>3</v>
      </c>
      <c r="AK8" s="137">
        <v>1</v>
      </c>
      <c r="AL8" s="188" t="str">
        <f t="shared" si="2"/>
        <v>Senior</v>
      </c>
      <c r="AM8" s="69" t="str">
        <f t="shared" si="3"/>
        <v>1.78</v>
      </c>
      <c r="AN8" s="101">
        <v>0</v>
      </c>
      <c r="AO8" s="179"/>
      <c r="AP8" s="179"/>
      <c r="AQ8" s="179"/>
      <c r="AR8" s="179"/>
      <c r="AS8" s="179"/>
      <c r="AT8" s="179" t="str">
        <f t="shared" si="4"/>
        <v/>
      </c>
      <c r="AU8" s="179" t="str">
        <f t="shared" si="5"/>
        <v/>
      </c>
      <c r="AV8" s="179" t="str">
        <f>IF(OR(AM8=0,AM8=""),"",IF(OR(AM8=AM9,AM8=AM10,AM8=AM11,AM8=AM12,AM8=AM13,AM8=AM14,AM8=AM15,AM8=AM16,AM8=AM17,AM8=AM18,AM8=AM19,AM8=AM20,AM8=AM21,AM8=AM6,AM8=AM7),"=",""))</f>
        <v/>
      </c>
      <c r="AW8" s="179" t="e">
        <f>IF(OR(AK8=0,AG8=0,#REF!="B"),"",AK8)</f>
        <v>#REF!</v>
      </c>
      <c r="AX8" s="179" t="e">
        <f>IF(OR(AK8=0,AG8=0,#REF!="A"),"",AK8)</f>
        <v>#REF!</v>
      </c>
      <c r="AZ8" s="102" t="e">
        <f t="shared" si="6"/>
        <v>#REF!</v>
      </c>
      <c r="BA8" s="102" t="e">
        <f t="shared" si="6"/>
        <v>#REF!</v>
      </c>
      <c r="BB8" s="93"/>
      <c r="BC8" s="102" t="str">
        <f t="shared" si="7"/>
        <v/>
      </c>
      <c r="BD8" s="102" t="str">
        <f t="shared" si="7"/>
        <v/>
      </c>
      <c r="BE8" s="102" t="str">
        <f t="shared" si="7"/>
        <v/>
      </c>
      <c r="BF8" s="102" t="str">
        <f t="shared" si="7"/>
        <v/>
      </c>
      <c r="BG8" s="102" t="str">
        <f t="shared" si="7"/>
        <v/>
      </c>
      <c r="BH8" s="102" t="str">
        <f t="shared" si="7"/>
        <v/>
      </c>
      <c r="BI8" s="102" t="str">
        <f t="shared" si="7"/>
        <v/>
      </c>
      <c r="BJ8" s="102" t="str">
        <f t="shared" si="7"/>
        <v/>
      </c>
      <c r="BK8" s="102" t="str">
        <f t="shared" si="8"/>
        <v/>
      </c>
      <c r="BL8" s="102" t="str">
        <f t="shared" si="8"/>
        <v/>
      </c>
      <c r="BM8" s="102" t="str">
        <f t="shared" si="8"/>
        <v/>
      </c>
      <c r="BN8" s="102" t="str">
        <f t="shared" si="8"/>
        <v/>
      </c>
      <c r="BO8" s="102" t="str">
        <f t="shared" si="8"/>
        <v/>
      </c>
      <c r="BP8" s="102" t="str">
        <f t="shared" si="8"/>
        <v/>
      </c>
      <c r="BQ8" s="102" t="str">
        <f t="shared" si="8"/>
        <v/>
      </c>
      <c r="BR8" s="102" t="str">
        <f t="shared" si="8"/>
        <v/>
      </c>
    </row>
    <row r="9" spans="1:93" ht="15.95" customHeight="1" x14ac:dyDescent="0.3">
      <c r="B9" s="179"/>
      <c r="C9" s="86"/>
      <c r="D9" s="86"/>
      <c r="E9" s="88">
        <v>4</v>
      </c>
      <c r="F9" s="203">
        <v>177</v>
      </c>
      <c r="G9" s="54" t="str">
        <f t="shared" si="0"/>
        <v>Kate ANSON</v>
      </c>
      <c r="H9" s="192" t="str">
        <f t="shared" si="1"/>
        <v>Liverpool Harriers</v>
      </c>
      <c r="I9" s="346"/>
      <c r="J9" s="347"/>
      <c r="K9" s="342"/>
      <c r="L9" s="343"/>
      <c r="M9" s="342" t="s">
        <v>1033</v>
      </c>
      <c r="N9" s="343"/>
      <c r="O9" s="342" t="s">
        <v>1033</v>
      </c>
      <c r="P9" s="343"/>
      <c r="Q9" s="342" t="s">
        <v>1035</v>
      </c>
      <c r="R9" s="343"/>
      <c r="S9" s="342" t="s">
        <v>1036</v>
      </c>
      <c r="T9" s="343"/>
      <c r="U9" s="342"/>
      <c r="V9" s="343"/>
      <c r="W9" s="342"/>
      <c r="X9" s="343"/>
      <c r="Y9" s="342"/>
      <c r="Z9" s="343"/>
      <c r="AA9" s="342"/>
      <c r="AB9" s="343"/>
      <c r="AC9" s="342"/>
      <c r="AD9" s="343"/>
      <c r="AE9" s="342"/>
      <c r="AF9" s="343"/>
      <c r="AG9" s="344">
        <v>1.68</v>
      </c>
      <c r="AH9" s="345"/>
      <c r="AI9" s="98">
        <v>3</v>
      </c>
      <c r="AJ9" s="98">
        <v>2</v>
      </c>
      <c r="AK9" s="137">
        <v>4</v>
      </c>
      <c r="AL9" s="188" t="str">
        <f t="shared" si="2"/>
        <v>Senior</v>
      </c>
      <c r="AM9" s="69" t="str">
        <f t="shared" si="3"/>
        <v>1.80</v>
      </c>
      <c r="AN9" s="101">
        <v>0</v>
      </c>
      <c r="AO9" s="179"/>
      <c r="AP9" s="179"/>
      <c r="AQ9" s="179"/>
      <c r="AR9" s="179"/>
      <c r="AS9" s="179"/>
      <c r="AT9" s="179" t="str">
        <f t="shared" si="4"/>
        <v/>
      </c>
      <c r="AU9" s="179" t="str">
        <f t="shared" si="5"/>
        <v/>
      </c>
      <c r="AV9" s="179" t="str">
        <f>IF(OR(AM9=0,AM9=""),"",IF(OR(AM9=AM10,AM9=AM11,AM9=AM12,AM9=AM13,AM9=AM14,AM9=AM15,AM9=AM16,AM9=AM17,AM9=AM18,AM9=AM19,AM9=AM20,AM9=AM21,AM9=AM6,AM9=AM7,AM9=AM8),"=",""))</f>
        <v/>
      </c>
      <c r="AW9" s="179" t="e">
        <f>IF(OR(AK9=0,AG9=0,#REF!="B"),"",AK9)</f>
        <v>#REF!</v>
      </c>
      <c r="AX9" s="179" t="e">
        <f>IF(OR(AK9=0,AG9=0,#REF!="A"),"",AK9)</f>
        <v>#REF!</v>
      </c>
      <c r="AZ9" s="102" t="e">
        <f t="shared" si="6"/>
        <v>#REF!</v>
      </c>
      <c r="BA9" s="102" t="e">
        <f t="shared" si="6"/>
        <v>#REF!</v>
      </c>
      <c r="BB9" s="93"/>
      <c r="BC9" s="102" t="str">
        <f t="shared" si="7"/>
        <v/>
      </c>
      <c r="BD9" s="102" t="str">
        <f t="shared" si="7"/>
        <v/>
      </c>
      <c r="BE9" s="102" t="str">
        <f t="shared" si="7"/>
        <v/>
      </c>
      <c r="BF9" s="102" t="str">
        <f t="shared" si="7"/>
        <v/>
      </c>
      <c r="BG9" s="102" t="str">
        <f t="shared" si="7"/>
        <v/>
      </c>
      <c r="BH9" s="102" t="str">
        <f t="shared" si="7"/>
        <v/>
      </c>
      <c r="BI9" s="102" t="str">
        <f t="shared" si="7"/>
        <v/>
      </c>
      <c r="BJ9" s="102" t="str">
        <f t="shared" si="7"/>
        <v/>
      </c>
      <c r="BK9" s="102" t="str">
        <f t="shared" si="8"/>
        <v/>
      </c>
      <c r="BL9" s="102" t="str">
        <f t="shared" si="8"/>
        <v/>
      </c>
      <c r="BM9" s="102" t="str">
        <f t="shared" si="8"/>
        <v/>
      </c>
      <c r="BN9" s="102" t="str">
        <f t="shared" si="8"/>
        <v/>
      </c>
      <c r="BO9" s="102" t="str">
        <f t="shared" si="8"/>
        <v/>
      </c>
      <c r="BP9" s="102" t="str">
        <f t="shared" si="8"/>
        <v/>
      </c>
      <c r="BQ9" s="102" t="str">
        <f t="shared" si="8"/>
        <v/>
      </c>
      <c r="BR9" s="102" t="str">
        <f t="shared" si="8"/>
        <v/>
      </c>
    </row>
    <row r="10" spans="1:93" ht="15.95" customHeight="1" x14ac:dyDescent="0.3">
      <c r="B10" s="179"/>
      <c r="C10" s="86"/>
      <c r="D10" s="86"/>
      <c r="E10" s="88">
        <v>5</v>
      </c>
      <c r="F10" s="172">
        <v>185</v>
      </c>
      <c r="G10" s="54" t="str">
        <f t="shared" si="0"/>
        <v>Hannah TAPLEY</v>
      </c>
      <c r="H10" s="192" t="str">
        <f t="shared" si="1"/>
        <v>Cardiff</v>
      </c>
      <c r="I10" s="346"/>
      <c r="J10" s="347"/>
      <c r="K10" s="342"/>
      <c r="L10" s="343"/>
      <c r="M10" s="342"/>
      <c r="N10" s="343"/>
      <c r="O10" s="342" t="s">
        <v>1036</v>
      </c>
      <c r="P10" s="343"/>
      <c r="Q10" s="342"/>
      <c r="R10" s="343"/>
      <c r="S10" s="342"/>
      <c r="T10" s="343"/>
      <c r="U10" s="342"/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0</v>
      </c>
      <c r="AH10" s="345"/>
      <c r="AI10" s="98"/>
      <c r="AJ10" s="98"/>
      <c r="AK10" s="137"/>
      <c r="AL10" s="188" t="str">
        <f t="shared" si="2"/>
        <v>Senior</v>
      </c>
      <c r="AM10" s="69" t="str">
        <f t="shared" si="3"/>
        <v>1.75</v>
      </c>
      <c r="AN10" s="101">
        <v>0</v>
      </c>
      <c r="AO10" s="179"/>
      <c r="AP10" s="179"/>
      <c r="AQ10" s="179"/>
      <c r="AR10" s="179"/>
      <c r="AS10" s="179"/>
      <c r="AT10" s="179" t="str">
        <f t="shared" si="4"/>
        <v/>
      </c>
      <c r="AU10" s="179" t="str">
        <f t="shared" si="5"/>
        <v/>
      </c>
      <c r="AV10" s="179" t="str">
        <f>IF(OR(AM10=0,AM10=""),"",IF(OR(AM10=AM11,AM10=AM12,AM10=AM13,AM10=AM14,AM10=AM15,AM10=AM16,AM10=AM17,AM10=AM18,AM10=AM19,AM10=AM20,AM10=AM21,AM10=AM6,AM10=AM7,AM10=AM8,AM10=AM9),"=",""))</f>
        <v/>
      </c>
      <c r="AW10" s="179" t="e">
        <f>IF(OR(AK10=0,AG10=0,#REF!="B"),"",AK10)</f>
        <v>#REF!</v>
      </c>
      <c r="AX10" s="179" t="e">
        <f>IF(OR(AK10=0,AG10=0,#REF!="A"),"",AK10)</f>
        <v>#REF!</v>
      </c>
      <c r="AZ10" s="102" t="e">
        <f t="shared" si="6"/>
        <v>#REF!</v>
      </c>
      <c r="BA10" s="102" t="e">
        <f t="shared" si="6"/>
        <v>#REF!</v>
      </c>
      <c r="BB10" s="93"/>
      <c r="BC10" s="102" t="str">
        <f t="shared" si="7"/>
        <v/>
      </c>
      <c r="BD10" s="102" t="str">
        <f t="shared" si="7"/>
        <v/>
      </c>
      <c r="BE10" s="102" t="str">
        <f t="shared" si="7"/>
        <v/>
      </c>
      <c r="BF10" s="102" t="str">
        <f t="shared" si="7"/>
        <v/>
      </c>
      <c r="BG10" s="102" t="str">
        <f t="shared" si="7"/>
        <v/>
      </c>
      <c r="BH10" s="102" t="str">
        <f t="shared" si="7"/>
        <v/>
      </c>
      <c r="BI10" s="102" t="str">
        <f t="shared" si="7"/>
        <v/>
      </c>
      <c r="BJ10" s="102" t="str">
        <f t="shared" si="7"/>
        <v/>
      </c>
      <c r="BK10" s="102" t="str">
        <f t="shared" si="8"/>
        <v/>
      </c>
      <c r="BL10" s="102" t="str">
        <f t="shared" si="8"/>
        <v/>
      </c>
      <c r="BM10" s="102" t="str">
        <f t="shared" si="8"/>
        <v/>
      </c>
      <c r="BN10" s="102" t="str">
        <f t="shared" si="8"/>
        <v/>
      </c>
      <c r="BO10" s="102" t="str">
        <f t="shared" si="8"/>
        <v/>
      </c>
      <c r="BP10" s="102" t="str">
        <f t="shared" si="8"/>
        <v/>
      </c>
      <c r="BQ10" s="102" t="str">
        <f t="shared" si="8"/>
        <v/>
      </c>
      <c r="BR10" s="102" t="str">
        <f t="shared" si="8"/>
        <v/>
      </c>
    </row>
    <row r="11" spans="1:93" ht="15.95" customHeight="1" x14ac:dyDescent="0.3">
      <c r="B11" s="179"/>
      <c r="C11" s="86"/>
      <c r="D11" s="86"/>
      <c r="E11" s="88">
        <v>6</v>
      </c>
      <c r="F11" s="172"/>
      <c r="G11" s="54" t="str">
        <f t="shared" si="0"/>
        <v/>
      </c>
      <c r="H11" s="192" t="str">
        <f t="shared" si="1"/>
        <v/>
      </c>
      <c r="I11" s="346"/>
      <c r="J11" s="347"/>
      <c r="K11" s="342"/>
      <c r="L11" s="343"/>
      <c r="M11" s="342"/>
      <c r="N11" s="343"/>
      <c r="O11" s="342"/>
      <c r="P11" s="343"/>
      <c r="Q11" s="342"/>
      <c r="R11" s="343"/>
      <c r="S11" s="342"/>
      <c r="T11" s="343"/>
      <c r="U11" s="342"/>
      <c r="V11" s="343"/>
      <c r="W11" s="342"/>
      <c r="X11" s="343"/>
      <c r="Y11" s="342"/>
      <c r="Z11" s="343"/>
      <c r="AA11" s="342"/>
      <c r="AB11" s="343"/>
      <c r="AC11" s="342"/>
      <c r="AD11" s="343"/>
      <c r="AE11" s="342"/>
      <c r="AF11" s="343"/>
      <c r="AG11" s="344">
        <v>0</v>
      </c>
      <c r="AH11" s="345"/>
      <c r="AI11" s="98"/>
      <c r="AJ11" s="98"/>
      <c r="AK11" s="137"/>
      <c r="AL11" s="188" t="str">
        <f t="shared" si="2"/>
        <v/>
      </c>
      <c r="AM11" s="69" t="str">
        <f t="shared" si="3"/>
        <v/>
      </c>
      <c r="AN11" s="101">
        <v>0</v>
      </c>
      <c r="AO11" s="179"/>
      <c r="AP11" s="179"/>
      <c r="AQ11" s="179"/>
      <c r="AR11" s="179"/>
      <c r="AS11" s="179"/>
      <c r="AT11" s="179" t="str">
        <f t="shared" si="4"/>
        <v/>
      </c>
      <c r="AU11" s="179" t="str">
        <f t="shared" si="5"/>
        <v/>
      </c>
      <c r="AV11" s="179" t="str">
        <f>IF(OR(AM11=0,AM11=""),"",IF(OR(AM11=AM12,AM11=AM13,AM11=AM14,AM11=AM15,AM11=AM16,AM11=AM17,AM11=AM18,AM11=AM19,AM11=AM20,AM11=AM21,AM11=AM6,AM11=AM7,AM11=AM8,AM11=AM9,AM11=AM10),"=",""))</f>
        <v/>
      </c>
      <c r="AW11" s="179" t="e">
        <f>IF(OR(AK11=0,AG11=0,#REF!="B"),"",AK11)</f>
        <v>#REF!</v>
      </c>
      <c r="AX11" s="179" t="e">
        <f>IF(OR(AK11=0,AG11=0,#REF!="A"),"",AK11)</f>
        <v>#REF!</v>
      </c>
      <c r="AZ11" s="102" t="e">
        <f t="shared" si="6"/>
        <v>#REF!</v>
      </c>
      <c r="BA11" s="102" t="e">
        <f t="shared" si="6"/>
        <v>#REF!</v>
      </c>
      <c r="BB11" s="93"/>
      <c r="BC11" s="102" t="str">
        <f t="shared" si="7"/>
        <v/>
      </c>
      <c r="BD11" s="102" t="str">
        <f t="shared" si="7"/>
        <v/>
      </c>
      <c r="BE11" s="102" t="str">
        <f t="shared" si="7"/>
        <v/>
      </c>
      <c r="BF11" s="102" t="str">
        <f t="shared" si="7"/>
        <v/>
      </c>
      <c r="BG11" s="102" t="str">
        <f t="shared" si="7"/>
        <v/>
      </c>
      <c r="BH11" s="102" t="str">
        <f t="shared" si="7"/>
        <v/>
      </c>
      <c r="BI11" s="102" t="str">
        <f t="shared" si="7"/>
        <v/>
      </c>
      <c r="BJ11" s="102" t="str">
        <f t="shared" si="7"/>
        <v/>
      </c>
      <c r="BK11" s="102" t="str">
        <f t="shared" si="8"/>
        <v/>
      </c>
      <c r="BL11" s="102" t="str">
        <f t="shared" si="8"/>
        <v/>
      </c>
      <c r="BM11" s="102" t="str">
        <f t="shared" si="8"/>
        <v/>
      </c>
      <c r="BN11" s="102" t="str">
        <f t="shared" si="8"/>
        <v/>
      </c>
      <c r="BO11" s="102" t="str">
        <f t="shared" si="8"/>
        <v/>
      </c>
      <c r="BP11" s="102" t="str">
        <f t="shared" si="8"/>
        <v/>
      </c>
      <c r="BQ11" s="102" t="str">
        <f t="shared" si="8"/>
        <v/>
      </c>
      <c r="BR11" s="102" t="str">
        <f t="shared" si="8"/>
        <v/>
      </c>
    </row>
    <row r="12" spans="1:93" ht="15.95" customHeight="1" x14ac:dyDescent="0.3">
      <c r="B12" s="179"/>
      <c r="C12" s="86"/>
      <c r="D12" s="86"/>
      <c r="E12" s="88">
        <v>7</v>
      </c>
      <c r="F12" s="172">
        <v>183</v>
      </c>
      <c r="G12" s="54" t="str">
        <f t="shared" si="0"/>
        <v>Lily  FRANKS</v>
      </c>
      <c r="H12" s="192" t="str">
        <f t="shared" si="1"/>
        <v>Crawley Athletics Club</v>
      </c>
      <c r="I12" s="346"/>
      <c r="J12" s="347"/>
      <c r="K12" s="342"/>
      <c r="L12" s="343"/>
      <c r="M12" s="342" t="s">
        <v>1033</v>
      </c>
      <c r="N12" s="343"/>
      <c r="O12" s="342" t="s">
        <v>1035</v>
      </c>
      <c r="P12" s="343"/>
      <c r="Q12" s="342" t="s">
        <v>1036</v>
      </c>
      <c r="R12" s="343"/>
      <c r="S12" s="342"/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2"/>
      <c r="AF12" s="343"/>
      <c r="AG12" s="344">
        <v>1.64</v>
      </c>
      <c r="AH12" s="345"/>
      <c r="AI12" s="98">
        <v>3</v>
      </c>
      <c r="AJ12" s="98">
        <v>2</v>
      </c>
      <c r="AK12" s="137">
        <v>5</v>
      </c>
      <c r="AL12" s="188" t="str">
        <f t="shared" si="2"/>
        <v>Senior</v>
      </c>
      <c r="AM12" s="69" t="str">
        <f t="shared" si="3"/>
        <v>1.76</v>
      </c>
      <c r="AN12" s="101">
        <v>0</v>
      </c>
      <c r="AO12" s="179"/>
      <c r="AP12" s="179"/>
      <c r="AQ12" s="179"/>
      <c r="AR12" s="179"/>
      <c r="AS12" s="179"/>
      <c r="AT12" s="179" t="str">
        <f t="shared" si="4"/>
        <v/>
      </c>
      <c r="AU12" s="179" t="str">
        <f t="shared" si="5"/>
        <v/>
      </c>
      <c r="AV12" s="179" t="str">
        <f>IF(OR(AM12=0,AM12=""),"",IF(OR(AM12=AM13,AM12=AM14,AM12=AM15,AM12=AM16,AM12=AM17,AM12=AM18,AM12=AM19,AM12=AM20,AM12=AM21,AM12=AM6,AM12=AM7,AM12=AM8,AM12=AM9,AM12=AM10,AM12=AM11),"=",""))</f>
        <v/>
      </c>
      <c r="AW12" s="179" t="e">
        <f>IF(OR(AK12=0,AG12=0,#REF!="B"),"",AK12)</f>
        <v>#REF!</v>
      </c>
      <c r="AX12" s="179" t="e">
        <f>IF(OR(AK12=0,AG12=0,#REF!="A"),"",AK12)</f>
        <v>#REF!</v>
      </c>
      <c r="AZ12" s="102" t="e">
        <f t="shared" si="6"/>
        <v>#REF!</v>
      </c>
      <c r="BA12" s="102" t="e">
        <f t="shared" si="6"/>
        <v>#REF!</v>
      </c>
      <c r="BB12" s="93"/>
      <c r="BC12" s="102" t="str">
        <f t="shared" si="7"/>
        <v/>
      </c>
      <c r="BD12" s="102" t="str">
        <f t="shared" si="7"/>
        <v/>
      </c>
      <c r="BE12" s="102" t="str">
        <f t="shared" si="7"/>
        <v/>
      </c>
      <c r="BF12" s="102" t="str">
        <f t="shared" si="7"/>
        <v/>
      </c>
      <c r="BG12" s="102" t="str">
        <f t="shared" si="7"/>
        <v/>
      </c>
      <c r="BH12" s="102" t="str">
        <f t="shared" si="7"/>
        <v/>
      </c>
      <c r="BI12" s="102" t="str">
        <f t="shared" si="7"/>
        <v/>
      </c>
      <c r="BJ12" s="102" t="str">
        <f t="shared" si="7"/>
        <v/>
      </c>
      <c r="BK12" s="102" t="str">
        <f t="shared" si="8"/>
        <v/>
      </c>
      <c r="BL12" s="102" t="str">
        <f t="shared" si="8"/>
        <v/>
      </c>
      <c r="BM12" s="102" t="str">
        <f t="shared" si="8"/>
        <v/>
      </c>
      <c r="BN12" s="102" t="str">
        <f t="shared" si="8"/>
        <v/>
      </c>
      <c r="BO12" s="102" t="str">
        <f t="shared" si="8"/>
        <v/>
      </c>
      <c r="BP12" s="102" t="str">
        <f t="shared" si="8"/>
        <v/>
      </c>
      <c r="BQ12" s="102" t="str">
        <f t="shared" si="8"/>
        <v/>
      </c>
      <c r="BR12" s="102" t="str">
        <f t="shared" si="8"/>
        <v/>
      </c>
    </row>
    <row r="13" spans="1:93" ht="15.95" customHeight="1" x14ac:dyDescent="0.3">
      <c r="B13" s="179"/>
      <c r="C13" s="86"/>
      <c r="D13" s="86"/>
      <c r="E13" s="88">
        <v>8</v>
      </c>
      <c r="F13" s="172"/>
      <c r="G13" s="54" t="str">
        <f t="shared" si="0"/>
        <v/>
      </c>
      <c r="H13" s="192" t="str">
        <f t="shared" si="1"/>
        <v/>
      </c>
      <c r="I13" s="346"/>
      <c r="J13" s="347"/>
      <c r="K13" s="342"/>
      <c r="L13" s="343"/>
      <c r="M13" s="342"/>
      <c r="N13" s="343"/>
      <c r="O13" s="342"/>
      <c r="P13" s="343"/>
      <c r="Q13" s="342"/>
      <c r="R13" s="343"/>
      <c r="S13" s="342"/>
      <c r="T13" s="343"/>
      <c r="U13" s="342"/>
      <c r="V13" s="343"/>
      <c r="W13" s="342"/>
      <c r="X13" s="343"/>
      <c r="Y13" s="342"/>
      <c r="Z13" s="343"/>
      <c r="AA13" s="342"/>
      <c r="AB13" s="343"/>
      <c r="AC13" s="342"/>
      <c r="AD13" s="343"/>
      <c r="AE13" s="342"/>
      <c r="AF13" s="343"/>
      <c r="AG13" s="344">
        <v>0</v>
      </c>
      <c r="AH13" s="345"/>
      <c r="AI13" s="98"/>
      <c r="AJ13" s="98"/>
      <c r="AK13" s="137"/>
      <c r="AL13" s="188" t="str">
        <f t="shared" si="2"/>
        <v/>
      </c>
      <c r="AM13" s="69" t="str">
        <f t="shared" si="3"/>
        <v/>
      </c>
      <c r="AN13" s="101">
        <v>0</v>
      </c>
      <c r="AO13" s="179"/>
      <c r="AP13" s="179"/>
      <c r="AQ13" s="179"/>
      <c r="AR13" s="179"/>
      <c r="AS13" s="179"/>
      <c r="AT13" s="179" t="str">
        <f t="shared" si="4"/>
        <v/>
      </c>
      <c r="AU13" s="179" t="str">
        <f t="shared" si="5"/>
        <v/>
      </c>
      <c r="AV13" s="179" t="str">
        <f>IF(OR(AM13=0,AM13=""),"",IF(OR(AM13=AM14,AM13=AM15,AM13=AM16,AM13=AM17,AM13=AM18,AM13=AM19,AM13=AM20,AM13=AM21,AM13=AM6,AM13=AM7,AM13=AM8,AM13=AM9,AM13=AM10,AM13=AM11,AM13=AM12),"=",""))</f>
        <v/>
      </c>
      <c r="AW13" s="179" t="e">
        <f>IF(OR(AK13=0,AG13=0,#REF!="B"),"",AK13)</f>
        <v>#REF!</v>
      </c>
      <c r="AX13" s="179" t="e">
        <f>IF(OR(AK13=0,AG13=0,#REF!="A"),"",AK13)</f>
        <v>#REF!</v>
      </c>
      <c r="AZ13" s="102" t="e">
        <f t="shared" si="6"/>
        <v>#REF!</v>
      </c>
      <c r="BA13" s="102" t="e">
        <f t="shared" si="6"/>
        <v>#REF!</v>
      </c>
      <c r="BB13" s="93"/>
      <c r="BC13" s="102" t="str">
        <f t="shared" si="7"/>
        <v/>
      </c>
      <c r="BD13" s="102" t="str">
        <f t="shared" si="7"/>
        <v/>
      </c>
      <c r="BE13" s="102" t="str">
        <f t="shared" si="7"/>
        <v/>
      </c>
      <c r="BF13" s="102" t="str">
        <f t="shared" si="7"/>
        <v/>
      </c>
      <c r="BG13" s="102" t="str">
        <f t="shared" si="7"/>
        <v/>
      </c>
      <c r="BH13" s="102" t="str">
        <f t="shared" si="7"/>
        <v/>
      </c>
      <c r="BI13" s="102" t="str">
        <f t="shared" si="7"/>
        <v/>
      </c>
      <c r="BJ13" s="102" t="str">
        <f t="shared" si="7"/>
        <v/>
      </c>
      <c r="BK13" s="102" t="str">
        <f t="shared" si="8"/>
        <v/>
      </c>
      <c r="BL13" s="102" t="str">
        <f t="shared" si="8"/>
        <v/>
      </c>
      <c r="BM13" s="102" t="str">
        <f t="shared" si="8"/>
        <v/>
      </c>
      <c r="BN13" s="102" t="str">
        <f t="shared" si="8"/>
        <v/>
      </c>
      <c r="BO13" s="102" t="str">
        <f t="shared" si="8"/>
        <v/>
      </c>
      <c r="BP13" s="102" t="str">
        <f t="shared" si="8"/>
        <v/>
      </c>
      <c r="BQ13" s="102" t="str">
        <f t="shared" si="8"/>
        <v/>
      </c>
      <c r="BR13" s="102" t="str">
        <f t="shared" si="8"/>
        <v/>
      </c>
    </row>
    <row r="14" spans="1:93" ht="15.95" customHeight="1" x14ac:dyDescent="0.3">
      <c r="B14" s="179"/>
      <c r="C14" s="86"/>
      <c r="D14" s="86"/>
      <c r="E14" s="88">
        <v>9</v>
      </c>
      <c r="F14" s="172"/>
      <c r="G14" s="54" t="str">
        <f t="shared" si="0"/>
        <v/>
      </c>
      <c r="H14" s="192" t="str">
        <f t="shared" si="1"/>
        <v/>
      </c>
      <c r="I14" s="346"/>
      <c r="J14" s="347"/>
      <c r="K14" s="342"/>
      <c r="L14" s="343"/>
      <c r="M14" s="342"/>
      <c r="N14" s="343"/>
      <c r="O14" s="342"/>
      <c r="P14" s="343"/>
      <c r="Q14" s="342"/>
      <c r="R14" s="343"/>
      <c r="S14" s="342"/>
      <c r="T14" s="343"/>
      <c r="U14" s="342"/>
      <c r="V14" s="343"/>
      <c r="W14" s="342"/>
      <c r="X14" s="343"/>
      <c r="Y14" s="342"/>
      <c r="Z14" s="343"/>
      <c r="AA14" s="342"/>
      <c r="AB14" s="343"/>
      <c r="AC14" s="342">
        <v>0</v>
      </c>
      <c r="AD14" s="343"/>
      <c r="AE14" s="342"/>
      <c r="AF14" s="343"/>
      <c r="AG14" s="344">
        <v>0</v>
      </c>
      <c r="AH14" s="345"/>
      <c r="AI14" s="98"/>
      <c r="AJ14" s="98"/>
      <c r="AK14" s="137"/>
      <c r="AL14" s="188" t="str">
        <f t="shared" si="2"/>
        <v/>
      </c>
      <c r="AM14" s="144" t="str">
        <f t="shared" si="3"/>
        <v/>
      </c>
      <c r="AN14" s="101">
        <v>0</v>
      </c>
      <c r="AO14" s="179"/>
      <c r="AP14" s="179"/>
      <c r="AQ14" s="179"/>
      <c r="AR14" s="179"/>
      <c r="AS14" s="179"/>
      <c r="AT14" s="179" t="str">
        <f t="shared" si="4"/>
        <v/>
      </c>
      <c r="AU14" s="179" t="str">
        <f t="shared" si="5"/>
        <v/>
      </c>
      <c r="AV14" s="179" t="str">
        <f>IF(OR(AM14=0,AM14=""),"",IF(OR(AM14=AM15,AM14=AM16,AM14=AM17,AM14=AM18,AM14=AM19,AM14=AM20,AM14=AM21,AM14=AM6,AM14=AM7,AM14=AM8,AM14=AM9,AM14=AM10,AM14=AM11,AM14=AM12,AM14=AM13),"=",""))</f>
        <v/>
      </c>
      <c r="AW14" s="179" t="e">
        <f>IF(OR(AK14=0,AG14=0,#REF!="B"),"",AK14)</f>
        <v>#REF!</v>
      </c>
      <c r="AX14" s="179" t="e">
        <f>IF(OR(AK14=0,AG14=0,#REF!="A"),"",AK14)</f>
        <v>#REF!</v>
      </c>
      <c r="AZ14" s="102" t="e">
        <f t="shared" si="6"/>
        <v>#REF!</v>
      </c>
      <c r="BA14" s="102" t="e">
        <f t="shared" si="6"/>
        <v>#REF!</v>
      </c>
      <c r="BB14" s="93"/>
      <c r="BC14" s="102" t="str">
        <f t="shared" si="7"/>
        <v/>
      </c>
      <c r="BD14" s="102" t="str">
        <f t="shared" si="7"/>
        <v/>
      </c>
      <c r="BE14" s="102" t="str">
        <f t="shared" si="7"/>
        <v/>
      </c>
      <c r="BF14" s="102" t="str">
        <f t="shared" si="7"/>
        <v/>
      </c>
      <c r="BG14" s="102" t="str">
        <f t="shared" si="7"/>
        <v/>
      </c>
      <c r="BH14" s="102" t="str">
        <f t="shared" si="7"/>
        <v/>
      </c>
      <c r="BI14" s="102" t="str">
        <f t="shared" si="7"/>
        <v/>
      </c>
      <c r="BJ14" s="102" t="str">
        <f t="shared" si="7"/>
        <v/>
      </c>
      <c r="BK14" s="102" t="str">
        <f t="shared" si="8"/>
        <v/>
      </c>
      <c r="BL14" s="102" t="str">
        <f t="shared" si="8"/>
        <v/>
      </c>
      <c r="BM14" s="102" t="str">
        <f t="shared" si="8"/>
        <v/>
      </c>
      <c r="BN14" s="102" t="str">
        <f t="shared" si="8"/>
        <v/>
      </c>
      <c r="BO14" s="102" t="str">
        <f t="shared" si="8"/>
        <v/>
      </c>
      <c r="BP14" s="102" t="str">
        <f t="shared" si="8"/>
        <v/>
      </c>
      <c r="BQ14" s="102" t="str">
        <f t="shared" si="8"/>
        <v/>
      </c>
      <c r="BR14" s="102" t="str">
        <f t="shared" si="8"/>
        <v/>
      </c>
    </row>
    <row r="15" spans="1:93" ht="15.95" customHeight="1" x14ac:dyDescent="0.3">
      <c r="B15" s="179"/>
      <c r="C15" s="86"/>
      <c r="D15" s="86"/>
      <c r="E15" s="88">
        <v>10</v>
      </c>
      <c r="F15" s="172"/>
      <c r="G15" s="54" t="str">
        <f t="shared" si="0"/>
        <v/>
      </c>
      <c r="H15" s="192" t="str">
        <f t="shared" si="1"/>
        <v/>
      </c>
      <c r="I15" s="346"/>
      <c r="J15" s="347"/>
      <c r="K15" s="342"/>
      <c r="L15" s="343"/>
      <c r="M15" s="342"/>
      <c r="N15" s="343"/>
      <c r="O15" s="342"/>
      <c r="P15" s="343"/>
      <c r="Q15" s="342"/>
      <c r="R15" s="343"/>
      <c r="S15" s="342"/>
      <c r="T15" s="343"/>
      <c r="U15" s="342"/>
      <c r="V15" s="343"/>
      <c r="W15" s="342"/>
      <c r="X15" s="343"/>
      <c r="Y15" s="342"/>
      <c r="Z15" s="343"/>
      <c r="AA15" s="342"/>
      <c r="AB15" s="343"/>
      <c r="AC15" s="342"/>
      <c r="AD15" s="343"/>
      <c r="AE15" s="342"/>
      <c r="AF15" s="343"/>
      <c r="AG15" s="344">
        <v>0</v>
      </c>
      <c r="AH15" s="345"/>
      <c r="AI15" s="98"/>
      <c r="AJ15" s="98"/>
      <c r="AK15" s="137"/>
      <c r="AL15" s="188" t="str">
        <f t="shared" si="2"/>
        <v/>
      </c>
      <c r="AM15" s="69" t="str">
        <f t="shared" si="3"/>
        <v/>
      </c>
      <c r="AN15" s="101">
        <v>0</v>
      </c>
      <c r="AO15" s="179"/>
      <c r="AP15" s="179"/>
      <c r="AQ15" s="179"/>
      <c r="AR15" s="179"/>
      <c r="AS15" s="179"/>
      <c r="AT15" s="179" t="str">
        <f t="shared" si="4"/>
        <v/>
      </c>
      <c r="AU15" s="179" t="str">
        <f t="shared" si="5"/>
        <v/>
      </c>
      <c r="AV15" s="179" t="str">
        <f>IF(OR(AM15=0,AM15=""),"",IF(OR(AM15=AM16,AM15=AM17,AM15=AM18,AM15=AM19,AM15=AM20,AM15=AM21,AM15=AM6,AM15=AM7,AM15=AM8,AM15=AM9,AM15=AM10,AM15=AM11,AM15=AM12,AM15=AM13,AM15=AM14),"=",""))</f>
        <v/>
      </c>
      <c r="AW15" s="179" t="e">
        <f>IF(OR(AK15=0,AG15=0,#REF!="B"),"",AK15)</f>
        <v>#REF!</v>
      </c>
      <c r="AX15" s="179" t="e">
        <f>IF(OR(AK15=0,AG15=0,#REF!="A"),"",AK15)</f>
        <v>#REF!</v>
      </c>
      <c r="AZ15" s="102" t="e">
        <f t="shared" si="6"/>
        <v>#REF!</v>
      </c>
      <c r="BA15" s="102" t="e">
        <f t="shared" si="6"/>
        <v>#REF!</v>
      </c>
      <c r="BB15" s="93"/>
      <c r="BC15" s="102" t="str">
        <f t="shared" si="7"/>
        <v/>
      </c>
      <c r="BD15" s="102" t="str">
        <f t="shared" si="7"/>
        <v/>
      </c>
      <c r="BE15" s="102" t="str">
        <f t="shared" si="7"/>
        <v/>
      </c>
      <c r="BF15" s="102" t="str">
        <f t="shared" si="7"/>
        <v/>
      </c>
      <c r="BG15" s="102" t="str">
        <f t="shared" si="7"/>
        <v/>
      </c>
      <c r="BH15" s="102" t="str">
        <f t="shared" si="7"/>
        <v/>
      </c>
      <c r="BI15" s="102" t="str">
        <f t="shared" si="7"/>
        <v/>
      </c>
      <c r="BJ15" s="102" t="str">
        <f t="shared" si="7"/>
        <v/>
      </c>
      <c r="BK15" s="102" t="str">
        <f t="shared" si="8"/>
        <v/>
      </c>
      <c r="BL15" s="102" t="str">
        <f t="shared" si="8"/>
        <v/>
      </c>
      <c r="BM15" s="102" t="str">
        <f t="shared" si="8"/>
        <v/>
      </c>
      <c r="BN15" s="102" t="str">
        <f t="shared" si="8"/>
        <v/>
      </c>
      <c r="BO15" s="102" t="str">
        <f t="shared" si="8"/>
        <v/>
      </c>
      <c r="BP15" s="102" t="str">
        <f t="shared" si="8"/>
        <v/>
      </c>
      <c r="BQ15" s="102" t="str">
        <f t="shared" si="8"/>
        <v/>
      </c>
      <c r="BR15" s="102" t="str">
        <f t="shared" si="8"/>
        <v/>
      </c>
    </row>
    <row r="16" spans="1:93" ht="15.95" customHeight="1" x14ac:dyDescent="0.3">
      <c r="B16" s="179"/>
      <c r="C16" s="86"/>
      <c r="D16" s="86"/>
      <c r="E16" s="88">
        <v>11</v>
      </c>
      <c r="F16" s="172"/>
      <c r="G16" s="54" t="str">
        <f t="shared" si="0"/>
        <v/>
      </c>
      <c r="H16" s="192" t="str">
        <f t="shared" si="1"/>
        <v/>
      </c>
      <c r="I16" s="346"/>
      <c r="J16" s="347"/>
      <c r="K16" s="342"/>
      <c r="L16" s="343"/>
      <c r="M16" s="342"/>
      <c r="N16" s="343"/>
      <c r="O16" s="342"/>
      <c r="P16" s="343"/>
      <c r="Q16" s="342"/>
      <c r="R16" s="343"/>
      <c r="S16" s="342"/>
      <c r="T16" s="343"/>
      <c r="U16" s="342"/>
      <c r="V16" s="343"/>
      <c r="W16" s="342"/>
      <c r="X16" s="343"/>
      <c r="Y16" s="342"/>
      <c r="Z16" s="343"/>
      <c r="AA16" s="342"/>
      <c r="AB16" s="343"/>
      <c r="AC16" s="342"/>
      <c r="AD16" s="343"/>
      <c r="AE16" s="342"/>
      <c r="AF16" s="343"/>
      <c r="AG16" s="344">
        <v>0</v>
      </c>
      <c r="AH16" s="345"/>
      <c r="AI16" s="98"/>
      <c r="AJ16" s="98"/>
      <c r="AK16" s="137"/>
      <c r="AL16" s="188" t="str">
        <f t="shared" si="2"/>
        <v/>
      </c>
      <c r="AM16" s="69" t="str">
        <f t="shared" si="3"/>
        <v/>
      </c>
      <c r="AN16" s="101">
        <v>0</v>
      </c>
      <c r="AO16" s="179"/>
      <c r="AP16" s="179"/>
      <c r="AQ16" s="179"/>
      <c r="AR16" s="179"/>
      <c r="AS16" s="179"/>
      <c r="AT16" s="179" t="str">
        <f t="shared" si="4"/>
        <v/>
      </c>
      <c r="AU16" s="179" t="str">
        <f t="shared" si="5"/>
        <v/>
      </c>
      <c r="AV16" s="179" t="str">
        <f>IF(OR(AM16=0,AM16=""),"",IF(OR(AM16=AM17,AM16=AM18,AM16=AM19,AM16=AM20,AM16=AM21,AM16=AM6,AM16=AM7,AM16=AM8,AM16=AM9,AM16=AM10,AM16=AM11,AM16=AM12,AM16=AM13,AM16=AM14,AM16=AM15),"=",""))</f>
        <v/>
      </c>
      <c r="AW16" s="179" t="e">
        <f>IF(OR(AK16=0,AG16=0,#REF!="B"),"",AK16)</f>
        <v>#REF!</v>
      </c>
      <c r="AX16" s="179" t="e">
        <f>IF(OR(AK16=0,AG16=0,#REF!="A"),"",AK16)</f>
        <v>#REF!</v>
      </c>
      <c r="AZ16" s="102" t="e">
        <f t="shared" si="6"/>
        <v>#REF!</v>
      </c>
      <c r="BA16" s="102" t="e">
        <f t="shared" si="6"/>
        <v>#REF!</v>
      </c>
      <c r="BB16" s="93"/>
      <c r="BC16" s="102" t="str">
        <f t="shared" si="7"/>
        <v/>
      </c>
      <c r="BD16" s="102" t="str">
        <f t="shared" si="7"/>
        <v/>
      </c>
      <c r="BE16" s="102" t="str">
        <f t="shared" si="7"/>
        <v/>
      </c>
      <c r="BF16" s="102" t="str">
        <f t="shared" si="7"/>
        <v/>
      </c>
      <c r="BG16" s="102" t="str">
        <f t="shared" si="7"/>
        <v/>
      </c>
      <c r="BH16" s="102" t="str">
        <f t="shared" si="7"/>
        <v/>
      </c>
      <c r="BI16" s="102" t="str">
        <f t="shared" si="7"/>
        <v/>
      </c>
      <c r="BJ16" s="102" t="str">
        <f t="shared" si="7"/>
        <v/>
      </c>
      <c r="BK16" s="102" t="str">
        <f t="shared" si="8"/>
        <v/>
      </c>
      <c r="BL16" s="102" t="str">
        <f t="shared" si="8"/>
        <v/>
      </c>
      <c r="BM16" s="102" t="str">
        <f t="shared" si="8"/>
        <v/>
      </c>
      <c r="BN16" s="102" t="str">
        <f t="shared" si="8"/>
        <v/>
      </c>
      <c r="BO16" s="102" t="str">
        <f t="shared" si="8"/>
        <v/>
      </c>
      <c r="BP16" s="102" t="str">
        <f t="shared" si="8"/>
        <v/>
      </c>
      <c r="BQ16" s="102" t="str">
        <f t="shared" si="8"/>
        <v/>
      </c>
      <c r="BR16" s="102" t="str">
        <f t="shared" si="8"/>
        <v/>
      </c>
    </row>
    <row r="17" spans="2:70" ht="15.95" customHeight="1" x14ac:dyDescent="0.3">
      <c r="B17" s="179"/>
      <c r="C17" s="86"/>
      <c r="D17" s="86"/>
      <c r="E17" s="88">
        <v>12</v>
      </c>
      <c r="F17" s="172"/>
      <c r="G17" s="54" t="str">
        <f t="shared" si="0"/>
        <v/>
      </c>
      <c r="H17" s="192" t="str">
        <f t="shared" si="1"/>
        <v/>
      </c>
      <c r="I17" s="346"/>
      <c r="J17" s="347"/>
      <c r="K17" s="342"/>
      <c r="L17" s="343"/>
      <c r="M17" s="342"/>
      <c r="N17" s="343"/>
      <c r="O17" s="342"/>
      <c r="P17" s="343"/>
      <c r="Q17" s="342"/>
      <c r="R17" s="343"/>
      <c r="S17" s="342"/>
      <c r="T17" s="343"/>
      <c r="U17" s="342"/>
      <c r="V17" s="343"/>
      <c r="W17" s="342"/>
      <c r="X17" s="343"/>
      <c r="Y17" s="342"/>
      <c r="Z17" s="343"/>
      <c r="AA17" s="342"/>
      <c r="AB17" s="343"/>
      <c r="AC17" s="342"/>
      <c r="AD17" s="343"/>
      <c r="AE17" s="342"/>
      <c r="AF17" s="343"/>
      <c r="AG17" s="344">
        <v>0</v>
      </c>
      <c r="AH17" s="345"/>
      <c r="AI17" s="98"/>
      <c r="AJ17" s="98"/>
      <c r="AK17" s="137"/>
      <c r="AL17" s="188" t="str">
        <f t="shared" si="2"/>
        <v/>
      </c>
      <c r="AM17" s="69" t="str">
        <f t="shared" si="3"/>
        <v/>
      </c>
      <c r="AN17" s="101">
        <v>0</v>
      </c>
      <c r="AO17" s="179"/>
      <c r="AP17" s="179"/>
      <c r="AQ17" s="179"/>
      <c r="AR17" s="179"/>
      <c r="AS17" s="179"/>
      <c r="AT17" s="179" t="str">
        <f t="shared" si="4"/>
        <v/>
      </c>
      <c r="AU17" s="179" t="str">
        <f t="shared" si="5"/>
        <v/>
      </c>
      <c r="AV17" s="179" t="str">
        <f>IF(OR(AM17=0,AM17=""),"",IF(OR(AM17=AM18,AM17=AM19,AM17=AM20,AM17=AM21,AM17=AM6,AM17=AM7,AM17=AM8,AM17=AM9,AM17=AM10,AM17=AM11,AM17=AM12,AM17=AM13,AM17=AM14,AM17=AM15,AM17=AM16),"=",""))</f>
        <v/>
      </c>
      <c r="AW17" s="179" t="e">
        <f>IF(OR(AK17=0,AG17=0,#REF!="B"),"",AK17)</f>
        <v>#REF!</v>
      </c>
      <c r="AX17" s="179" t="e">
        <f>IF(OR(AK17=0,AG17=0,#REF!="A"),"",AK17)</f>
        <v>#REF!</v>
      </c>
      <c r="AZ17" s="102" t="e">
        <f t="shared" si="6"/>
        <v>#REF!</v>
      </c>
      <c r="BA17" s="102" t="e">
        <f t="shared" si="6"/>
        <v>#REF!</v>
      </c>
      <c r="BB17" s="93"/>
      <c r="BC17" s="102" t="str">
        <f t="shared" si="7"/>
        <v/>
      </c>
      <c r="BD17" s="102" t="str">
        <f t="shared" si="7"/>
        <v/>
      </c>
      <c r="BE17" s="102" t="str">
        <f t="shared" si="7"/>
        <v/>
      </c>
      <c r="BF17" s="102" t="str">
        <f t="shared" si="7"/>
        <v/>
      </c>
      <c r="BG17" s="102" t="str">
        <f t="shared" si="7"/>
        <v/>
      </c>
      <c r="BH17" s="102" t="str">
        <f t="shared" si="7"/>
        <v/>
      </c>
      <c r="BI17" s="102" t="str">
        <f t="shared" si="7"/>
        <v/>
      </c>
      <c r="BJ17" s="102" t="str">
        <f t="shared" si="7"/>
        <v/>
      </c>
      <c r="BK17" s="102" t="str">
        <f t="shared" si="8"/>
        <v/>
      </c>
      <c r="BL17" s="102" t="str">
        <f t="shared" si="8"/>
        <v/>
      </c>
      <c r="BM17" s="102" t="str">
        <f t="shared" si="8"/>
        <v/>
      </c>
      <c r="BN17" s="102" t="str">
        <f t="shared" si="8"/>
        <v/>
      </c>
      <c r="BO17" s="102" t="str">
        <f t="shared" si="8"/>
        <v/>
      </c>
      <c r="BP17" s="102" t="str">
        <f t="shared" si="8"/>
        <v/>
      </c>
      <c r="BQ17" s="102" t="str">
        <f t="shared" si="8"/>
        <v/>
      </c>
      <c r="BR17" s="102" t="str">
        <f t="shared" si="8"/>
        <v/>
      </c>
    </row>
    <row r="18" spans="2:70" ht="15.95" customHeight="1" x14ac:dyDescent="0.3">
      <c r="B18" s="179"/>
      <c r="C18" s="86"/>
      <c r="D18" s="86"/>
      <c r="E18" s="88">
        <v>13</v>
      </c>
      <c r="F18" s="172"/>
      <c r="G18" s="54" t="str">
        <f t="shared" si="0"/>
        <v/>
      </c>
      <c r="H18" s="192" t="str">
        <f t="shared" si="1"/>
        <v/>
      </c>
      <c r="I18" s="346"/>
      <c r="J18" s="347"/>
      <c r="K18" s="342"/>
      <c r="L18" s="343"/>
      <c r="M18" s="342"/>
      <c r="N18" s="343"/>
      <c r="O18" s="342"/>
      <c r="P18" s="343"/>
      <c r="Q18" s="342"/>
      <c r="R18" s="343"/>
      <c r="S18" s="342"/>
      <c r="T18" s="343"/>
      <c r="U18" s="342"/>
      <c r="V18" s="343"/>
      <c r="W18" s="342"/>
      <c r="X18" s="343"/>
      <c r="Y18" s="342"/>
      <c r="Z18" s="343"/>
      <c r="AA18" s="342"/>
      <c r="AB18" s="343"/>
      <c r="AC18" s="342"/>
      <c r="AD18" s="343"/>
      <c r="AE18" s="342"/>
      <c r="AF18" s="343"/>
      <c r="AG18" s="344">
        <v>0</v>
      </c>
      <c r="AH18" s="345"/>
      <c r="AI18" s="98"/>
      <c r="AJ18" s="98"/>
      <c r="AK18" s="137"/>
      <c r="AL18" s="188" t="str">
        <f t="shared" si="2"/>
        <v/>
      </c>
      <c r="AM18" s="69" t="str">
        <f t="shared" si="3"/>
        <v/>
      </c>
      <c r="AN18" s="101">
        <v>0</v>
      </c>
      <c r="AO18" s="179"/>
      <c r="AP18" s="179" t="str">
        <f t="shared" ref="AP18:AP21" si="9">IF(AQ18="","",REPT(AR18,AQ18-1))</f>
        <v/>
      </c>
      <c r="AQ18" s="179" t="str">
        <f t="shared" ref="AQ18:AQ21" si="10">IF(AR18="","",HLOOKUP(AL18,$BC$5:$BJ$22,18,FALSE))</f>
        <v/>
      </c>
      <c r="AR18" s="179" t="str">
        <f>IF(OR(AL18=0,AL18=""),"",IF(OR(AL18=AL19,AL18=AL20,AL18=AL21,AL18=AL6,AL18=AL7,AL18=AL8,AL18=AL9,AL18=AL10,AL18=AL11,AL18=AL12,AL18=AL13,AL18=AL14,AL18=AL15,AL18=AL16,AL18=AL17),"=",""))</f>
        <v/>
      </c>
      <c r="AS18" s="179"/>
      <c r="AT18" s="179" t="str">
        <f t="shared" si="4"/>
        <v/>
      </c>
      <c r="AU18" s="179" t="str">
        <f t="shared" si="5"/>
        <v/>
      </c>
      <c r="AV18" s="179" t="str">
        <f>IF(OR(AM18=0,AM18=""),"",IF(OR(AM18=AM19,AM18=AM20,AM18=AM21,AM18=AM6,AM18=AM7,AM18=AM8,AM18=AM9,AM18=AM10,AM18=AM11,AM18=AM12,AM18=AM13,AM18=AM14,AM18=AM15,AM18=AM16,AM18=AM17),"=",""))</f>
        <v/>
      </c>
      <c r="AW18" s="179" t="e">
        <f>IF(OR(AK18=0,AG18=0,#REF!="B"),"",AK18)</f>
        <v>#REF!</v>
      </c>
      <c r="AX18" s="179" t="e">
        <f>IF(OR(AK18=0,AG18=0,#REF!="A"),"",AK18)</f>
        <v>#REF!</v>
      </c>
      <c r="AZ18" s="102" t="e">
        <f t="shared" si="6"/>
        <v>#REF!</v>
      </c>
      <c r="BA18" s="102" t="e">
        <f t="shared" si="6"/>
        <v>#REF!</v>
      </c>
      <c r="BB18" s="93"/>
      <c r="BC18" s="102" t="str">
        <f t="shared" si="7"/>
        <v/>
      </c>
      <c r="BD18" s="102" t="str">
        <f t="shared" si="7"/>
        <v/>
      </c>
      <c r="BE18" s="102" t="str">
        <f t="shared" si="7"/>
        <v/>
      </c>
      <c r="BF18" s="102" t="str">
        <f t="shared" si="7"/>
        <v/>
      </c>
      <c r="BG18" s="102" t="str">
        <f t="shared" si="7"/>
        <v/>
      </c>
      <c r="BH18" s="102" t="str">
        <f t="shared" si="7"/>
        <v/>
      </c>
      <c r="BI18" s="102" t="str">
        <f t="shared" si="7"/>
        <v/>
      </c>
      <c r="BJ18" s="102" t="str">
        <f t="shared" si="7"/>
        <v/>
      </c>
      <c r="BK18" s="102" t="str">
        <f t="shared" si="8"/>
        <v/>
      </c>
      <c r="BL18" s="102" t="str">
        <f t="shared" si="8"/>
        <v/>
      </c>
      <c r="BM18" s="102" t="str">
        <f t="shared" si="8"/>
        <v/>
      </c>
      <c r="BN18" s="102" t="str">
        <f t="shared" si="8"/>
        <v/>
      </c>
      <c r="BO18" s="102" t="str">
        <f t="shared" si="8"/>
        <v/>
      </c>
      <c r="BP18" s="102" t="str">
        <f t="shared" si="8"/>
        <v/>
      </c>
      <c r="BQ18" s="102" t="str">
        <f t="shared" si="8"/>
        <v/>
      </c>
      <c r="BR18" s="102" t="str">
        <f t="shared" si="8"/>
        <v/>
      </c>
    </row>
    <row r="19" spans="2:70" ht="15.95" customHeight="1" x14ac:dyDescent="0.3">
      <c r="B19" s="179"/>
      <c r="C19" s="86"/>
      <c r="D19" s="86"/>
      <c r="E19" s="88">
        <v>14</v>
      </c>
      <c r="F19" s="172"/>
      <c r="G19" s="54" t="str">
        <f t="shared" si="0"/>
        <v/>
      </c>
      <c r="H19" s="192" t="str">
        <f t="shared" si="1"/>
        <v/>
      </c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>
        <v>0</v>
      </c>
      <c r="AH19" s="345"/>
      <c r="AI19" s="98"/>
      <c r="AJ19" s="98"/>
      <c r="AK19" s="137"/>
      <c r="AL19" s="188" t="str">
        <f t="shared" si="2"/>
        <v/>
      </c>
      <c r="AM19" s="69" t="str">
        <f t="shared" si="3"/>
        <v/>
      </c>
      <c r="AN19" s="101">
        <v>0</v>
      </c>
      <c r="AO19" s="179"/>
      <c r="AP19" s="179" t="str">
        <f t="shared" si="9"/>
        <v/>
      </c>
      <c r="AQ19" s="179" t="str">
        <f t="shared" si="10"/>
        <v/>
      </c>
      <c r="AR19" s="179" t="str">
        <f>IF(OR(AL19=0,AL19=""),"",IF(OR(AL19=AL20,AL19=AL21,AL19=AL6,AL19=AL7,AL19=AL8,AL19=AL9,AL19=AL10,AL19=AL11,AL19=AL12,AL19=AL13,AL19=AL14,AL19=AL15,AL19=AL16,AL19=AL17,AL19=AL18),"=",""))</f>
        <v/>
      </c>
      <c r="AS19" s="179"/>
      <c r="AT19" s="179" t="str">
        <f t="shared" si="4"/>
        <v/>
      </c>
      <c r="AU19" s="179" t="str">
        <f t="shared" si="5"/>
        <v/>
      </c>
      <c r="AV19" s="179" t="str">
        <f>IF(OR(AM19=0,AM19=""),"",IF(OR(AM19=AM20,AM19=AM21,AM19=AM6,AM19=AM7,AM19=AM8,AM19=AM9,AM19=AM10,AM19=AM11,AM19=AM12,AM19=AM13,AM19=AM14,AM19=AM15,AM19=AM16,AM19=AM17,AM19=AM18),"=",""))</f>
        <v/>
      </c>
      <c r="AW19" s="179" t="e">
        <f>IF(OR(AK19=0,AG19=0,#REF!="B"),"",AK19)</f>
        <v>#REF!</v>
      </c>
      <c r="AX19" s="179" t="e">
        <f>IF(OR(AK19=0,AG19=0,#REF!="A"),"",AK19)</f>
        <v>#REF!</v>
      </c>
      <c r="AZ19" s="102" t="e">
        <f t="shared" si="6"/>
        <v>#REF!</v>
      </c>
      <c r="BA19" s="102" t="e">
        <f t="shared" si="6"/>
        <v>#REF!</v>
      </c>
      <c r="BB19" s="93"/>
      <c r="BC19" s="102" t="str">
        <f t="shared" si="7"/>
        <v/>
      </c>
      <c r="BD19" s="102" t="str">
        <f t="shared" si="7"/>
        <v/>
      </c>
      <c r="BE19" s="102" t="str">
        <f t="shared" si="7"/>
        <v/>
      </c>
      <c r="BF19" s="102" t="str">
        <f t="shared" si="7"/>
        <v/>
      </c>
      <c r="BG19" s="102" t="str">
        <f t="shared" si="7"/>
        <v/>
      </c>
      <c r="BH19" s="102" t="str">
        <f t="shared" si="7"/>
        <v/>
      </c>
      <c r="BI19" s="102" t="str">
        <f t="shared" si="7"/>
        <v/>
      </c>
      <c r="BJ19" s="102" t="str">
        <f t="shared" si="7"/>
        <v/>
      </c>
      <c r="BK19" s="102" t="str">
        <f t="shared" si="8"/>
        <v/>
      </c>
      <c r="BL19" s="102" t="str">
        <f t="shared" si="8"/>
        <v/>
      </c>
      <c r="BM19" s="102" t="str">
        <f t="shared" si="8"/>
        <v/>
      </c>
      <c r="BN19" s="102" t="str">
        <f t="shared" si="8"/>
        <v/>
      </c>
      <c r="BO19" s="102" t="str">
        <f t="shared" si="8"/>
        <v/>
      </c>
      <c r="BP19" s="102" t="str">
        <f t="shared" si="8"/>
        <v/>
      </c>
      <c r="BQ19" s="102" t="str">
        <f t="shared" si="8"/>
        <v/>
      </c>
      <c r="BR19" s="102" t="str">
        <f t="shared" si="8"/>
        <v/>
      </c>
    </row>
    <row r="20" spans="2:70" ht="15.95" customHeight="1" x14ac:dyDescent="0.3">
      <c r="B20" s="179"/>
      <c r="C20" s="86"/>
      <c r="D20" s="86"/>
      <c r="E20" s="88">
        <v>15</v>
      </c>
      <c r="F20" s="172"/>
      <c r="G20" s="54" t="str">
        <f t="shared" si="0"/>
        <v/>
      </c>
      <c r="H20" s="192" t="str">
        <f t="shared" si="1"/>
        <v/>
      </c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>
        <v>0</v>
      </c>
      <c r="AH20" s="345"/>
      <c r="AI20" s="98"/>
      <c r="AJ20" s="98"/>
      <c r="AK20" s="137"/>
      <c r="AL20" s="188" t="str">
        <f t="shared" si="2"/>
        <v/>
      </c>
      <c r="AM20" s="69" t="str">
        <f t="shared" si="3"/>
        <v/>
      </c>
      <c r="AN20" s="101">
        <v>0</v>
      </c>
      <c r="AO20" s="179"/>
      <c r="AP20" s="179" t="str">
        <f t="shared" si="9"/>
        <v/>
      </c>
      <c r="AQ20" s="179" t="str">
        <f t="shared" si="10"/>
        <v/>
      </c>
      <c r="AR20" s="179" t="str">
        <f>IF(OR(AL20=0,AL20=""),"",IF(OR(AL20=AL21,AL20=AL6,AL20=AL7,AL20=AL8,AL20=AL9,AL20=AL10,AL20=AL11,AL20=AL12,AL20=AL13,AL20=AL14,AL20=AL15,AL20=AL16,AL20=AL17,AL20=AL18,AL20=AL19),"=",""))</f>
        <v/>
      </c>
      <c r="AS20" s="179"/>
      <c r="AT20" s="179" t="str">
        <f t="shared" si="4"/>
        <v/>
      </c>
      <c r="AU20" s="179" t="str">
        <f t="shared" si="5"/>
        <v/>
      </c>
      <c r="AV20" s="179" t="str">
        <f>IF(OR(AM20=0,AM20=""),"",IF(OR(AM20=AM21,AM20=AM6,AM20=AM7,AM20=AM8,AM20=AM9,AM20=AM10,AM20=AM11,AM20=AM12,AM20=AM13,AM20=AM14,AM20=AM15,AM20=AM16,AM20=AM17,AM20=AM18,AM20=AM19),"=",""))</f>
        <v/>
      </c>
      <c r="AW20" s="179" t="e">
        <f>IF(OR(AK20=0,AG20=0,#REF!="B"),"",AK20)</f>
        <v>#REF!</v>
      </c>
      <c r="AX20" s="179" t="e">
        <f>IF(OR(AK20=0,AG20=0,#REF!="A"),"",AK20)</f>
        <v>#REF!</v>
      </c>
      <c r="AZ20" s="102" t="e">
        <f t="shared" si="6"/>
        <v>#REF!</v>
      </c>
      <c r="BA20" s="102" t="e">
        <f t="shared" si="6"/>
        <v>#REF!</v>
      </c>
      <c r="BB20" s="93"/>
      <c r="BC20" s="102" t="str">
        <f t="shared" si="7"/>
        <v/>
      </c>
      <c r="BD20" s="102" t="str">
        <f t="shared" si="7"/>
        <v/>
      </c>
      <c r="BE20" s="102" t="str">
        <f t="shared" si="7"/>
        <v/>
      </c>
      <c r="BF20" s="102" t="str">
        <f t="shared" si="7"/>
        <v/>
      </c>
      <c r="BG20" s="102" t="str">
        <f t="shared" si="7"/>
        <v/>
      </c>
      <c r="BH20" s="102" t="str">
        <f t="shared" si="7"/>
        <v/>
      </c>
      <c r="BI20" s="102" t="str">
        <f t="shared" si="7"/>
        <v/>
      </c>
      <c r="BJ20" s="102" t="str">
        <f t="shared" si="7"/>
        <v/>
      </c>
      <c r="BK20" s="102" t="str">
        <f t="shared" si="8"/>
        <v/>
      </c>
      <c r="BL20" s="102" t="str">
        <f t="shared" si="8"/>
        <v/>
      </c>
      <c r="BM20" s="102" t="str">
        <f t="shared" si="8"/>
        <v/>
      </c>
      <c r="BN20" s="102" t="str">
        <f t="shared" si="8"/>
        <v/>
      </c>
      <c r="BO20" s="102" t="str">
        <f t="shared" si="8"/>
        <v/>
      </c>
      <c r="BP20" s="102" t="str">
        <f t="shared" si="8"/>
        <v/>
      </c>
      <c r="BQ20" s="102" t="str">
        <f t="shared" si="8"/>
        <v/>
      </c>
      <c r="BR20" s="102" t="str">
        <f t="shared" si="8"/>
        <v/>
      </c>
    </row>
    <row r="21" spans="2:70" ht="15.95" customHeight="1" x14ac:dyDescent="0.3">
      <c r="B21" s="179"/>
      <c r="C21" s="86"/>
      <c r="D21" s="86"/>
      <c r="E21" s="88">
        <v>16</v>
      </c>
      <c r="F21" s="176"/>
      <c r="G21" s="54" t="str">
        <f t="shared" si="0"/>
        <v/>
      </c>
      <c r="H21" s="192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188" t="str">
        <f t="shared" si="2"/>
        <v/>
      </c>
      <c r="AM21" s="69" t="str">
        <f t="shared" si="3"/>
        <v/>
      </c>
      <c r="AN21" s="101">
        <v>0</v>
      </c>
      <c r="AO21" s="179"/>
      <c r="AP21" s="179" t="str">
        <f t="shared" si="9"/>
        <v/>
      </c>
      <c r="AQ21" s="179" t="str">
        <f t="shared" si="10"/>
        <v/>
      </c>
      <c r="AR21" s="179" t="str">
        <f>IF(OR(AL21=0,AL21=""),"",IF(OR(AL21=AL6,AL21=AL7,AL21=AL8,AL21=AL9,AL21=AL10,AL21=AL11,AL21=AL12,AL21=AL13,AL21=AL14,AL21=AL15,AL21=AL16,AL21=AL17,AL21=AL18,AL21=AL19,AL21=AL20),"=",""))</f>
        <v/>
      </c>
      <c r="AS21" s="179"/>
      <c r="AT21" s="179" t="str">
        <f t="shared" si="4"/>
        <v/>
      </c>
      <c r="AU21" s="179" t="str">
        <f t="shared" si="5"/>
        <v/>
      </c>
      <c r="AV21" s="179" t="str">
        <f>IF(OR(AM21=0,AM21=""),"",IF(OR(AM21=AM6,AM21=AM7,AM21=AM8,AM21=AM9,AM21=AM10,AM21=AM11,AM21=AM12,AM21=AM13,AM21=AM14,AM21=AM15,AM21=AM16,AM21=AM17,AM21=AM18,AM21=AM19,AM21=AM20),"=",""))</f>
        <v/>
      </c>
      <c r="AW21" s="179" t="e">
        <f>IF(OR(AK21=0,AG21=0,#REF!="B"),"",AK21)</f>
        <v>#REF!</v>
      </c>
      <c r="AX21" s="179" t="e">
        <f>IF(OR(AK21=0,AG21=0,#REF!="A"),"",AK21)</f>
        <v>#REF!</v>
      </c>
      <c r="AZ21" s="102" t="e">
        <f t="shared" si="6"/>
        <v>#REF!</v>
      </c>
      <c r="BA21" s="102" t="e">
        <f t="shared" si="6"/>
        <v>#REF!</v>
      </c>
      <c r="BB21" s="93"/>
      <c r="BC21" s="102" t="str">
        <f t="shared" si="7"/>
        <v/>
      </c>
      <c r="BD21" s="102" t="str">
        <f t="shared" si="7"/>
        <v/>
      </c>
      <c r="BE21" s="102" t="str">
        <f t="shared" si="7"/>
        <v/>
      </c>
      <c r="BF21" s="102" t="str">
        <f t="shared" si="7"/>
        <v/>
      </c>
      <c r="BG21" s="102" t="str">
        <f t="shared" si="7"/>
        <v/>
      </c>
      <c r="BH21" s="102" t="str">
        <f t="shared" si="7"/>
        <v/>
      </c>
      <c r="BI21" s="102" t="str">
        <f t="shared" si="7"/>
        <v/>
      </c>
      <c r="BJ21" s="102" t="str">
        <f t="shared" si="7"/>
        <v/>
      </c>
      <c r="BK21" s="102" t="str">
        <f t="shared" si="8"/>
        <v/>
      </c>
      <c r="BL21" s="102" t="str">
        <f t="shared" si="8"/>
        <v/>
      </c>
      <c r="BM21" s="102" t="str">
        <f t="shared" si="8"/>
        <v/>
      </c>
      <c r="BN21" s="102" t="str">
        <f t="shared" si="8"/>
        <v/>
      </c>
      <c r="BO21" s="102" t="str">
        <f t="shared" si="8"/>
        <v/>
      </c>
      <c r="BP21" s="102" t="str">
        <f t="shared" si="8"/>
        <v/>
      </c>
      <c r="BQ21" s="102" t="str">
        <f t="shared" si="8"/>
        <v/>
      </c>
      <c r="BR21" s="102" t="str">
        <f t="shared" si="8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11">COUNTIF(BC6:BC21,BC5)</f>
        <v>0</v>
      </c>
      <c r="BD22" s="93">
        <f t="shared" si="11"/>
        <v>0</v>
      </c>
      <c r="BE22" s="93">
        <f t="shared" si="11"/>
        <v>0</v>
      </c>
      <c r="BF22" s="93">
        <f t="shared" si="11"/>
        <v>0</v>
      </c>
      <c r="BG22" s="93">
        <f t="shared" si="11"/>
        <v>0</v>
      </c>
      <c r="BH22" s="93">
        <f t="shared" si="11"/>
        <v>0</v>
      </c>
      <c r="BI22" s="93">
        <f t="shared" si="11"/>
        <v>0</v>
      </c>
      <c r="BJ22" s="93">
        <f t="shared" si="11"/>
        <v>0</v>
      </c>
      <c r="BK22" s="93">
        <f t="shared" si="11"/>
        <v>0</v>
      </c>
      <c r="BL22" s="93">
        <f t="shared" si="11"/>
        <v>0</v>
      </c>
      <c r="BM22" s="93">
        <f t="shared" si="11"/>
        <v>0</v>
      </c>
      <c r="BN22" s="93">
        <f t="shared" si="11"/>
        <v>0</v>
      </c>
      <c r="BO22" s="93">
        <f t="shared" si="11"/>
        <v>0</v>
      </c>
      <c r="BP22" s="93">
        <f t="shared" si="11"/>
        <v>0</v>
      </c>
      <c r="BQ22" s="93">
        <f t="shared" si="11"/>
        <v>0</v>
      </c>
      <c r="BR22" s="93">
        <f t="shared" si="11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 t="s">
        <v>7</v>
      </c>
      <c r="F25" s="112" t="s">
        <v>7</v>
      </c>
      <c r="G25" s="113" t="s">
        <v>79</v>
      </c>
      <c r="H25" s="113" t="str">
        <f>IFERROR(VLOOKUP(F25,$F$68:$H$99,3,FALSE),"")</f>
        <v/>
      </c>
      <c r="I25" s="348" t="str">
        <f>IFERROR(VLOOKUP(F25,$F$68:$J$99,4,FALSE),"")</f>
        <v/>
      </c>
      <c r="J25" s="349"/>
      <c r="K25" s="350" t="s">
        <v>7</v>
      </c>
      <c r="L25" s="351" t="str">
        <f t="shared" ref="L25" si="12">IF(ISERROR(VLOOKUP(K25,$C$6:$AP$21,31,FALSE))=TRUE,"",CONCATENATE(VLOOKUP(K25,$C$6:$AP$21,38,FALSE),VLOOKUP(K25,$C$6:$AP$21,42,FALSE)))</f>
        <v/>
      </c>
      <c r="M25" s="352"/>
      <c r="N25" s="353"/>
      <c r="O25" s="354"/>
      <c r="P25" s="355"/>
      <c r="Q25" s="355"/>
      <c r="R25" s="355"/>
      <c r="S25" s="355"/>
      <c r="T25" s="356"/>
      <c r="U25" s="354" t="str">
        <f>IFERROR(VLOOKUP(M25,$F$68:$H$99,3,FALSE),"")</f>
        <v/>
      </c>
      <c r="V25" s="355" t="str">
        <f t="shared" ref="V25:Z32" si="13">IF(ISERROR(VLOOKUP(T25,$F$68:$H$99,3,FALSE))=TRUE,"",VLOOKUP(T25,$F$68:$H$99,3,FALSE))</f>
        <v/>
      </c>
      <c r="W25" s="355" t="str">
        <f t="shared" si="13"/>
        <v/>
      </c>
      <c r="X25" s="355" t="str">
        <f t="shared" si="13"/>
        <v/>
      </c>
      <c r="Y25" s="355" t="str">
        <f t="shared" si="13"/>
        <v/>
      </c>
      <c r="Z25" s="356" t="str">
        <f t="shared" si="13"/>
        <v/>
      </c>
      <c r="AA25" s="348">
        <f>IFERROR(VLOOKUP(M25,$F$68:$J$99,4,FALSE),"")</f>
        <v>0</v>
      </c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1</v>
      </c>
      <c r="F26" s="112">
        <v>181</v>
      </c>
      <c r="G26" s="113" t="str">
        <f t="shared" ref="G26:G32" si="14">IFERROR(VLOOKUP(F26,$F$68:$H$99,2,FALSE),"")</f>
        <v>Laura ZIALOR</v>
      </c>
      <c r="H26" s="113" t="str">
        <f t="shared" ref="H26:H32" si="15">IFERROR(VLOOKUP(F26,$F$68:$H$99,3,FALSE),"")</f>
        <v>M Milton Keynes</v>
      </c>
      <c r="I26" s="348">
        <f t="shared" ref="I26:I32" si="16">IFERROR(VLOOKUP(F26,$F$68:$J$99,4,FALSE),"")</f>
        <v>1.77</v>
      </c>
      <c r="J26" s="349"/>
      <c r="K26" s="350"/>
      <c r="L26" s="351"/>
      <c r="M26" s="352"/>
      <c r="N26" s="353"/>
      <c r="O26" s="354" t="str">
        <f t="shared" ref="O26:O32" si="17">IFERROR(VLOOKUP(M26,$F$68:$H$99,2,FALSE),"")</f>
        <v/>
      </c>
      <c r="P26" s="355" t="str">
        <f t="shared" ref="P26:T32" si="18">IF(ISERROR(VLOOKUP(O26,$F$68:$H$99,2,FALSE))=TRUE,"",VLOOKUP(O26,$F$68:$H$99,2,FALSE))</f>
        <v/>
      </c>
      <c r="Q26" s="355" t="str">
        <f t="shared" si="18"/>
        <v/>
      </c>
      <c r="R26" s="355" t="str">
        <f t="shared" si="18"/>
        <v/>
      </c>
      <c r="S26" s="355" t="str">
        <f t="shared" si="18"/>
        <v/>
      </c>
      <c r="T26" s="356" t="str">
        <f t="shared" si="18"/>
        <v/>
      </c>
      <c r="U26" s="354" t="str">
        <f t="shared" ref="U26:U32" si="19">IFERROR(VLOOKUP(M26,$F$68:$H$99,3,FALSE),"")</f>
        <v/>
      </c>
      <c r="V26" s="355" t="str">
        <f t="shared" si="13"/>
        <v/>
      </c>
      <c r="W26" s="355" t="str">
        <f t="shared" si="13"/>
        <v/>
      </c>
      <c r="X26" s="355" t="str">
        <f t="shared" si="13"/>
        <v/>
      </c>
      <c r="Y26" s="355" t="str">
        <f t="shared" si="13"/>
        <v/>
      </c>
      <c r="Z26" s="356" t="str">
        <f t="shared" si="13"/>
        <v/>
      </c>
      <c r="AA26" s="348">
        <f t="shared" ref="AA26:AA32" si="20">IFERROR(VLOOKUP(M26,$F$68:$J$99,4,FALSE),"")</f>
        <v>0</v>
      </c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2</v>
      </c>
      <c r="F27" s="112">
        <v>187</v>
      </c>
      <c r="G27" s="113" t="str">
        <f t="shared" si="14"/>
        <v>Laura ARMORGIE</v>
      </c>
      <c r="H27" s="113" t="str">
        <f t="shared" si="15"/>
        <v>Herts Phoenix</v>
      </c>
      <c r="I27" s="348">
        <f t="shared" si="16"/>
        <v>1.74</v>
      </c>
      <c r="J27" s="349"/>
      <c r="K27" s="350" t="s">
        <v>7</v>
      </c>
      <c r="L27" s="351"/>
      <c r="M27" s="352" t="str">
        <f t="shared" ref="M27:M32" si="21">IFERROR(VLOOKUP(D27,$K$68:$N$99,4,FALSE),"")</f>
        <v/>
      </c>
      <c r="N27" s="353" t="str">
        <f t="shared" ref="N27:N32" si="22">IF(ISERROR(VLOOKUP(K27,$K$68:$N$99,4,FALSE))=TRUE,"",IF(VLOOKUP(K27,$K$68:$N$99,4,FALSE)=0,"",VLOOKUP(K27,$K$68:$N$99,4,FALSE)))</f>
        <v/>
      </c>
      <c r="O27" s="354" t="str">
        <f t="shared" si="17"/>
        <v/>
      </c>
      <c r="P27" s="355" t="str">
        <f t="shared" si="18"/>
        <v/>
      </c>
      <c r="Q27" s="355" t="str">
        <f t="shared" si="18"/>
        <v/>
      </c>
      <c r="R27" s="355" t="str">
        <f t="shared" si="18"/>
        <v/>
      </c>
      <c r="S27" s="355" t="str">
        <f t="shared" si="18"/>
        <v/>
      </c>
      <c r="T27" s="356" t="str">
        <f t="shared" si="18"/>
        <v/>
      </c>
      <c r="U27" s="354" t="str">
        <f t="shared" si="19"/>
        <v/>
      </c>
      <c r="V27" s="355" t="str">
        <f t="shared" si="13"/>
        <v/>
      </c>
      <c r="W27" s="355" t="str">
        <f t="shared" si="13"/>
        <v/>
      </c>
      <c r="X27" s="355" t="str">
        <f t="shared" si="13"/>
        <v/>
      </c>
      <c r="Y27" s="355" t="str">
        <f t="shared" si="13"/>
        <v/>
      </c>
      <c r="Z27" s="356" t="str">
        <f t="shared" si="13"/>
        <v/>
      </c>
      <c r="AA27" s="348" t="str">
        <f t="shared" si="20"/>
        <v/>
      </c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3</v>
      </c>
      <c r="F28" s="112">
        <v>190</v>
      </c>
      <c r="G28" s="113" t="str">
        <f t="shared" si="14"/>
        <v>Danielle HOPKINS</v>
      </c>
      <c r="H28" s="113" t="str">
        <f t="shared" si="15"/>
        <v>Worcester</v>
      </c>
      <c r="I28" s="348">
        <f t="shared" si="16"/>
        <v>1.68</v>
      </c>
      <c r="J28" s="349"/>
      <c r="K28" s="350" t="s">
        <v>7</v>
      </c>
      <c r="L28" s="351"/>
      <c r="M28" s="352" t="str">
        <f t="shared" si="21"/>
        <v/>
      </c>
      <c r="N28" s="353" t="str">
        <f t="shared" si="22"/>
        <v/>
      </c>
      <c r="O28" s="354" t="str">
        <f t="shared" si="17"/>
        <v/>
      </c>
      <c r="P28" s="355" t="str">
        <f t="shared" si="18"/>
        <v/>
      </c>
      <c r="Q28" s="355" t="str">
        <f t="shared" si="18"/>
        <v/>
      </c>
      <c r="R28" s="355" t="str">
        <f t="shared" si="18"/>
        <v/>
      </c>
      <c r="S28" s="355" t="str">
        <f t="shared" si="18"/>
        <v/>
      </c>
      <c r="T28" s="356" t="str">
        <f t="shared" si="18"/>
        <v/>
      </c>
      <c r="U28" s="354" t="str">
        <f t="shared" si="19"/>
        <v/>
      </c>
      <c r="V28" s="355" t="str">
        <f t="shared" si="13"/>
        <v/>
      </c>
      <c r="W28" s="355" t="str">
        <f t="shared" si="13"/>
        <v/>
      </c>
      <c r="X28" s="355" t="str">
        <f t="shared" si="13"/>
        <v/>
      </c>
      <c r="Y28" s="355" t="str">
        <f t="shared" si="13"/>
        <v/>
      </c>
      <c r="Z28" s="356" t="str">
        <f t="shared" si="13"/>
        <v/>
      </c>
      <c r="AA28" s="348" t="str">
        <f t="shared" si="20"/>
        <v/>
      </c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4</v>
      </c>
      <c r="F29" s="112">
        <v>177</v>
      </c>
      <c r="G29" s="113" t="str">
        <f t="shared" si="14"/>
        <v>Kate ANSON</v>
      </c>
      <c r="H29" s="113" t="str">
        <f t="shared" si="15"/>
        <v>Liverpool Harriers</v>
      </c>
      <c r="I29" s="348">
        <f t="shared" si="16"/>
        <v>1.68</v>
      </c>
      <c r="J29" s="349"/>
      <c r="K29" s="350" t="s">
        <v>7</v>
      </c>
      <c r="L29" s="351"/>
      <c r="M29" s="352" t="str">
        <f t="shared" si="21"/>
        <v/>
      </c>
      <c r="N29" s="353" t="str">
        <f t="shared" si="22"/>
        <v/>
      </c>
      <c r="O29" s="354" t="str">
        <f t="shared" si="17"/>
        <v/>
      </c>
      <c r="P29" s="355" t="str">
        <f t="shared" si="18"/>
        <v/>
      </c>
      <c r="Q29" s="355" t="str">
        <f t="shared" si="18"/>
        <v/>
      </c>
      <c r="R29" s="355" t="str">
        <f t="shared" si="18"/>
        <v/>
      </c>
      <c r="S29" s="355" t="str">
        <f t="shared" si="18"/>
        <v/>
      </c>
      <c r="T29" s="356" t="str">
        <f t="shared" si="18"/>
        <v/>
      </c>
      <c r="U29" s="354" t="str">
        <f t="shared" si="19"/>
        <v/>
      </c>
      <c r="V29" s="355" t="str">
        <f t="shared" si="13"/>
        <v/>
      </c>
      <c r="W29" s="355" t="str">
        <f t="shared" si="13"/>
        <v/>
      </c>
      <c r="X29" s="355" t="str">
        <f t="shared" si="13"/>
        <v/>
      </c>
      <c r="Y29" s="355" t="str">
        <f t="shared" si="13"/>
        <v/>
      </c>
      <c r="Z29" s="356" t="str">
        <f t="shared" si="13"/>
        <v/>
      </c>
      <c r="AA29" s="348" t="str">
        <f t="shared" si="20"/>
        <v/>
      </c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5</v>
      </c>
      <c r="F30" s="112">
        <v>183</v>
      </c>
      <c r="G30" s="113" t="str">
        <f t="shared" si="14"/>
        <v>Lily  FRANKS</v>
      </c>
      <c r="H30" s="113" t="str">
        <f t="shared" si="15"/>
        <v>Crawley Athletics Club</v>
      </c>
      <c r="I30" s="348">
        <f t="shared" si="16"/>
        <v>1.64</v>
      </c>
      <c r="J30" s="349"/>
      <c r="K30" s="350" t="s">
        <v>7</v>
      </c>
      <c r="L30" s="351"/>
      <c r="M30" s="352" t="str">
        <f t="shared" si="21"/>
        <v/>
      </c>
      <c r="N30" s="353" t="str">
        <f t="shared" si="22"/>
        <v/>
      </c>
      <c r="O30" s="354" t="str">
        <f t="shared" si="17"/>
        <v/>
      </c>
      <c r="P30" s="355" t="str">
        <f t="shared" si="18"/>
        <v/>
      </c>
      <c r="Q30" s="355" t="str">
        <f t="shared" si="18"/>
        <v/>
      </c>
      <c r="R30" s="355" t="str">
        <f t="shared" si="18"/>
        <v/>
      </c>
      <c r="S30" s="355" t="str">
        <f t="shared" si="18"/>
        <v/>
      </c>
      <c r="T30" s="356" t="str">
        <f t="shared" si="18"/>
        <v/>
      </c>
      <c r="U30" s="354" t="str">
        <f t="shared" si="19"/>
        <v/>
      </c>
      <c r="V30" s="355" t="str">
        <f t="shared" si="13"/>
        <v/>
      </c>
      <c r="W30" s="355" t="str">
        <f t="shared" si="13"/>
        <v/>
      </c>
      <c r="X30" s="355" t="str">
        <f t="shared" si="13"/>
        <v/>
      </c>
      <c r="Y30" s="355" t="str">
        <f t="shared" si="13"/>
        <v/>
      </c>
      <c r="Z30" s="356" t="str">
        <f t="shared" si="13"/>
        <v/>
      </c>
      <c r="AA30" s="348" t="str">
        <f t="shared" si="20"/>
        <v/>
      </c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6</v>
      </c>
      <c r="F31" s="112" t="str">
        <f t="shared" ref="F31:F32" si="23">IFERROR(VLOOKUP(C31,$K$68:$N$99,4,FALSE),"")</f>
        <v/>
      </c>
      <c r="G31" s="113" t="str">
        <f t="shared" si="14"/>
        <v/>
      </c>
      <c r="H31" s="113" t="str">
        <f t="shared" si="15"/>
        <v/>
      </c>
      <c r="I31" s="348" t="str">
        <f t="shared" si="16"/>
        <v/>
      </c>
      <c r="J31" s="349"/>
      <c r="K31" s="350" t="s">
        <v>7</v>
      </c>
      <c r="L31" s="351"/>
      <c r="M31" s="352" t="str">
        <f t="shared" si="21"/>
        <v/>
      </c>
      <c r="N31" s="353" t="str">
        <f t="shared" si="22"/>
        <v/>
      </c>
      <c r="O31" s="354" t="str">
        <f t="shared" si="17"/>
        <v/>
      </c>
      <c r="P31" s="355" t="str">
        <f t="shared" si="18"/>
        <v/>
      </c>
      <c r="Q31" s="355" t="str">
        <f t="shared" si="18"/>
        <v/>
      </c>
      <c r="R31" s="355" t="str">
        <f t="shared" si="18"/>
        <v/>
      </c>
      <c r="S31" s="355" t="str">
        <f t="shared" si="18"/>
        <v/>
      </c>
      <c r="T31" s="356" t="str">
        <f t="shared" si="18"/>
        <v/>
      </c>
      <c r="U31" s="354" t="str">
        <f t="shared" si="19"/>
        <v/>
      </c>
      <c r="V31" s="355" t="str">
        <f t="shared" si="13"/>
        <v/>
      </c>
      <c r="W31" s="355" t="str">
        <f t="shared" si="13"/>
        <v/>
      </c>
      <c r="X31" s="355" t="str">
        <f t="shared" si="13"/>
        <v/>
      </c>
      <c r="Y31" s="355" t="str">
        <f t="shared" si="13"/>
        <v/>
      </c>
      <c r="Z31" s="356" t="str">
        <f t="shared" si="13"/>
        <v/>
      </c>
      <c r="AA31" s="348" t="str">
        <f t="shared" si="20"/>
        <v/>
      </c>
      <c r="AB31" s="349"/>
      <c r="AC31" s="120"/>
      <c r="AD31" s="108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7</v>
      </c>
      <c r="F32" s="112" t="str">
        <f t="shared" si="23"/>
        <v/>
      </c>
      <c r="G32" s="113" t="str">
        <f t="shared" si="14"/>
        <v/>
      </c>
      <c r="H32" s="113" t="str">
        <f t="shared" si="15"/>
        <v/>
      </c>
      <c r="I32" s="348" t="str">
        <f t="shared" si="16"/>
        <v/>
      </c>
      <c r="J32" s="349"/>
      <c r="K32" s="350" t="s">
        <v>7</v>
      </c>
      <c r="L32" s="351"/>
      <c r="M32" s="352" t="str">
        <f t="shared" si="21"/>
        <v/>
      </c>
      <c r="N32" s="353" t="str">
        <f t="shared" si="22"/>
        <v/>
      </c>
      <c r="O32" s="354" t="str">
        <f t="shared" si="17"/>
        <v/>
      </c>
      <c r="P32" s="355" t="str">
        <f t="shared" si="18"/>
        <v/>
      </c>
      <c r="Q32" s="355" t="str">
        <f t="shared" si="18"/>
        <v/>
      </c>
      <c r="R32" s="355" t="str">
        <f t="shared" si="18"/>
        <v/>
      </c>
      <c r="S32" s="355" t="str">
        <f t="shared" si="18"/>
        <v/>
      </c>
      <c r="T32" s="356" t="str">
        <f t="shared" si="18"/>
        <v/>
      </c>
      <c r="U32" s="354" t="str">
        <f t="shared" si="19"/>
        <v/>
      </c>
      <c r="V32" s="355" t="str">
        <f t="shared" si="13"/>
        <v/>
      </c>
      <c r="W32" s="355" t="str">
        <f t="shared" si="13"/>
        <v/>
      </c>
      <c r="X32" s="355" t="str">
        <f t="shared" si="13"/>
        <v/>
      </c>
      <c r="Y32" s="355" t="str">
        <f t="shared" si="13"/>
        <v/>
      </c>
      <c r="Z32" s="356" t="str">
        <f t="shared" si="13"/>
        <v/>
      </c>
      <c r="AA32" s="348" t="str">
        <f t="shared" si="20"/>
        <v/>
      </c>
      <c r="AB32" s="349"/>
      <c r="AC32" s="114"/>
      <c r="AD32" s="115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182"/>
      <c r="G33" s="182"/>
      <c r="H33" s="182"/>
      <c r="I33" s="182"/>
      <c r="J33" s="182"/>
      <c r="K33" s="18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D WOMEN (BED 2)</v>
      </c>
      <c r="H35" s="353"/>
      <c r="I35" s="310" t="s">
        <v>20</v>
      </c>
      <c r="J35" s="314"/>
      <c r="K35" s="311"/>
      <c r="L35" s="369">
        <f>L3</f>
        <v>11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1.91m – Isobel Pooley (Aldershot Farnham &amp; Dist) 01/06/14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179"/>
      <c r="AX36" s="179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179"/>
      <c r="AX37" s="179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179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24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25">IF(OR(AG38=0,AG38="",AG38="NHC",AG38=" "),"",IF(AG38&gt;AL38,"*",IF(AG38=AL38,"=","")))</f>
        <v/>
      </c>
      <c r="AN38" s="101">
        <v>0</v>
      </c>
      <c r="AO38" s="179"/>
      <c r="AP38" s="179" t="str">
        <f t="shared" ref="AP38:AP53" si="26">IF(AQ38="","",REPT(AR38,AQ38-1))</f>
        <v/>
      </c>
      <c r="AQ38" s="179" t="str">
        <f t="shared" ref="AQ38:AQ53" si="27">IF(AR38="","",HLOOKUP(AL38,$BC$5:$BJ$22,18,FALSE))</f>
        <v/>
      </c>
      <c r="AR38" s="179" t="str">
        <f>IF(OR(AL38=0,AL38=""),"",IF(OR(AL38=AL39,AL38=AL40,AL38=AL41,AL38=AL42,AL38=AL43,AL38=AL44,AL38=AL45,AL38=AL46,AL38=AL47,AL38=AL48,AL38=AL49,AL38=AL50,AL38=AL51,AL38=AL52,AL38=AL53),"=",""))</f>
        <v/>
      </c>
      <c r="AS38" s="179"/>
      <c r="AT38" s="179" t="str">
        <f t="shared" ref="AT38:AT53" si="28">IF(AU38="","",REPT(AV38,AU38-1))</f>
        <v/>
      </c>
      <c r="AU38" s="179" t="str">
        <f t="shared" ref="AU38:AU53" si="29">IF(AV38="","",HLOOKUP(AM38,$BK$5:$BR$22,18,FALSE))</f>
        <v/>
      </c>
      <c r="AV38" s="179" t="str">
        <f>IF(OR(AM38=0,AM38=""),"",IF(OR(AM38=AM39,AM38=AM40,AM38=AM41,AM38=AM42,AM38=AM43,AM38=AM44,AM38=AM45,AM38=AM46,AM38=AM47,AM38=AM48,AM38=AM49,AM38=AM50,AM38=AM51,AM38=AM52,AM38=AM53),"=",""))</f>
        <v/>
      </c>
      <c r="AW38" s="179" t="e">
        <f>IF(OR(AK38=0,AG38=0,#REF!="B"),"",AK38)</f>
        <v>#REF!</v>
      </c>
      <c r="AX38" s="179" t="e">
        <f>IF(OR(AK38=0,AG38=0,#REF!="A"),"",AK38)</f>
        <v>#REF!</v>
      </c>
      <c r="AZ38" s="102" t="e">
        <f t="shared" ref="AZ38:BA53" si="30">IF(AW38="","",AW38+($AN38/10))</f>
        <v>#REF!</v>
      </c>
      <c r="BA38" s="102" t="e">
        <f t="shared" si="30"/>
        <v>#REF!</v>
      </c>
      <c r="BB38" s="93"/>
      <c r="BC38" s="102" t="str">
        <f t="shared" ref="BC38:BJ53" si="31">IF($AL38="","",IF($AL38=BC$5,$AL38,""))</f>
        <v/>
      </c>
      <c r="BD38" s="102" t="str">
        <f t="shared" si="31"/>
        <v/>
      </c>
      <c r="BE38" s="102" t="str">
        <f t="shared" si="31"/>
        <v/>
      </c>
      <c r="BF38" s="102" t="str">
        <f t="shared" si="31"/>
        <v/>
      </c>
      <c r="BG38" s="102" t="str">
        <f t="shared" si="31"/>
        <v/>
      </c>
      <c r="BH38" s="102" t="str">
        <f t="shared" si="31"/>
        <v/>
      </c>
      <c r="BI38" s="102" t="str">
        <f t="shared" si="31"/>
        <v/>
      </c>
      <c r="BJ38" s="102" t="str">
        <f t="shared" si="31"/>
        <v/>
      </c>
      <c r="BK38" s="102" t="str">
        <f t="shared" ref="BK38:BR53" si="32">IF($AM38="","",IF($AM38=BK$5,$AM38,""))</f>
        <v/>
      </c>
      <c r="BL38" s="102" t="str">
        <f t="shared" si="32"/>
        <v/>
      </c>
      <c r="BM38" s="102" t="str">
        <f t="shared" si="32"/>
        <v/>
      </c>
      <c r="BN38" s="102" t="str">
        <f t="shared" si="32"/>
        <v/>
      </c>
      <c r="BO38" s="102" t="str">
        <f t="shared" si="32"/>
        <v/>
      </c>
      <c r="BP38" s="102" t="str">
        <f t="shared" si="32"/>
        <v/>
      </c>
      <c r="BQ38" s="102" t="str">
        <f t="shared" si="32"/>
        <v/>
      </c>
      <c r="BR38" s="102" t="str">
        <f t="shared" si="32"/>
        <v/>
      </c>
    </row>
    <row r="39" spans="1:70" ht="15.95" hidden="1" customHeight="1" x14ac:dyDescent="0.3">
      <c r="B39" s="179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24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25"/>
        <v/>
      </c>
      <c r="AN39" s="101">
        <v>0</v>
      </c>
      <c r="AO39" s="179"/>
      <c r="AP39" s="179" t="str">
        <f t="shared" si="26"/>
        <v/>
      </c>
      <c r="AQ39" s="179" t="str">
        <f t="shared" si="27"/>
        <v/>
      </c>
      <c r="AR39" s="179" t="str">
        <f>IF(OR(AL39=0,AL39=""),"",IF(OR(AL39=AL40,AL39=AL41,AL39=AL42,AL39=AL43,AL39=AL44,AL39=AL45,AL39=AL46,AL39=AL47,AL39=AL48,AL39=AL49,AL39=AL50,AL39=AL51,AL39=AL52,AL39=AL53,AL39=AL38),"=",""))</f>
        <v/>
      </c>
      <c r="AS39" s="179"/>
      <c r="AT39" s="179" t="str">
        <f t="shared" si="28"/>
        <v/>
      </c>
      <c r="AU39" s="179" t="str">
        <f t="shared" si="29"/>
        <v/>
      </c>
      <c r="AV39" s="179" t="str">
        <f>IF(OR(AM39=0,AM39=""),"",IF(OR(AM39=AM40,AM39=AM41,AM39=AM42,AM39=AM43,AM39=AM44,AM39=AM45,AM39=AM46,AM39=AM47,AM39=AM48,AM39=AM49,AM39=AM50,AM39=AM51,AM39=AM52,AM39=AM53,AM39=AM38),"=",""))</f>
        <v/>
      </c>
      <c r="AW39" s="179" t="e">
        <f>IF(OR(AK39=0,AG39=0,#REF!="B"),"",AK39)</f>
        <v>#REF!</v>
      </c>
      <c r="AX39" s="179" t="e">
        <f>IF(OR(AK39=0,AG39=0,#REF!="A"),"",AK39)</f>
        <v>#REF!</v>
      </c>
      <c r="AZ39" s="102" t="e">
        <f t="shared" si="30"/>
        <v>#REF!</v>
      </c>
      <c r="BA39" s="102" t="e">
        <f t="shared" si="30"/>
        <v>#REF!</v>
      </c>
      <c r="BB39" s="93"/>
      <c r="BC39" s="102" t="str">
        <f t="shared" si="31"/>
        <v/>
      </c>
      <c r="BD39" s="102" t="str">
        <f t="shared" si="31"/>
        <v/>
      </c>
      <c r="BE39" s="102" t="str">
        <f t="shared" si="31"/>
        <v/>
      </c>
      <c r="BF39" s="102" t="str">
        <f t="shared" si="31"/>
        <v/>
      </c>
      <c r="BG39" s="102" t="str">
        <f t="shared" si="31"/>
        <v/>
      </c>
      <c r="BH39" s="102" t="str">
        <f t="shared" si="31"/>
        <v/>
      </c>
      <c r="BI39" s="102" t="str">
        <f t="shared" si="31"/>
        <v/>
      </c>
      <c r="BJ39" s="102" t="str">
        <f t="shared" si="31"/>
        <v/>
      </c>
      <c r="BK39" s="102" t="str">
        <f t="shared" si="32"/>
        <v/>
      </c>
      <c r="BL39" s="102" t="str">
        <f t="shared" si="32"/>
        <v/>
      </c>
      <c r="BM39" s="102" t="str">
        <f t="shared" si="32"/>
        <v/>
      </c>
      <c r="BN39" s="102" t="str">
        <f t="shared" si="32"/>
        <v/>
      </c>
      <c r="BO39" s="102" t="str">
        <f t="shared" si="32"/>
        <v/>
      </c>
      <c r="BP39" s="102" t="str">
        <f t="shared" si="32"/>
        <v/>
      </c>
      <c r="BQ39" s="102" t="str">
        <f t="shared" si="32"/>
        <v/>
      </c>
      <c r="BR39" s="102" t="str">
        <f t="shared" si="32"/>
        <v/>
      </c>
    </row>
    <row r="40" spans="1:70" ht="15.95" hidden="1" customHeight="1" x14ac:dyDescent="0.3">
      <c r="B40" s="179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24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25"/>
        <v/>
      </c>
      <c r="AN40" s="101">
        <v>0</v>
      </c>
      <c r="AO40" s="179"/>
      <c r="AP40" s="179" t="str">
        <f t="shared" si="26"/>
        <v/>
      </c>
      <c r="AQ40" s="179" t="str">
        <f t="shared" si="27"/>
        <v/>
      </c>
      <c r="AR40" s="179" t="str">
        <f>IF(OR(AL40=0,AL40=""),"",IF(OR(AL40=AL41,AL40=AL42,AL40=AL43,AL40=AL44,AL40=AL45,AL40=AL46,AL40=AL47,AL40=AL48,AL40=AL49,AL40=AL50,AL40=AL51,AL40=AL52,AL40=AL53,AL40=AL38,AL40=AL39),"=",""))</f>
        <v/>
      </c>
      <c r="AS40" s="179"/>
      <c r="AT40" s="179" t="str">
        <f t="shared" si="28"/>
        <v/>
      </c>
      <c r="AU40" s="179" t="str">
        <f t="shared" si="29"/>
        <v/>
      </c>
      <c r="AV40" s="179" t="str">
        <f>IF(OR(AM40=0,AM40=""),"",IF(OR(AM40=AM41,AM40=AM42,AM40=AM43,AM40=AM44,AM40=AM45,AM40=AM46,AM40=AM47,AM40=AM48,AM40=AM49,AM40=AM50,AM40=AM51,AM40=AM52,AM40=AM53,AM40=AM38,AM40=AM39),"=",""))</f>
        <v/>
      </c>
      <c r="AW40" s="179" t="e">
        <f>IF(OR(AK40=0,AG40=0,#REF!="B"),"",AK40)</f>
        <v>#REF!</v>
      </c>
      <c r="AX40" s="179" t="e">
        <f>IF(OR(AK40=0,AG40=0,#REF!="A"),"",AK40)</f>
        <v>#REF!</v>
      </c>
      <c r="AZ40" s="102" t="e">
        <f t="shared" si="30"/>
        <v>#REF!</v>
      </c>
      <c r="BA40" s="102" t="e">
        <f t="shared" si="30"/>
        <v>#REF!</v>
      </c>
      <c r="BB40" s="93"/>
      <c r="BC40" s="102" t="str">
        <f t="shared" si="31"/>
        <v/>
      </c>
      <c r="BD40" s="102" t="str">
        <f t="shared" si="31"/>
        <v/>
      </c>
      <c r="BE40" s="102" t="str">
        <f t="shared" si="31"/>
        <v/>
      </c>
      <c r="BF40" s="102" t="str">
        <f t="shared" si="31"/>
        <v/>
      </c>
      <c r="BG40" s="102" t="str">
        <f t="shared" si="31"/>
        <v/>
      </c>
      <c r="BH40" s="102" t="str">
        <f t="shared" si="31"/>
        <v/>
      </c>
      <c r="BI40" s="102" t="str">
        <f t="shared" si="31"/>
        <v/>
      </c>
      <c r="BJ40" s="102" t="str">
        <f t="shared" si="31"/>
        <v/>
      </c>
      <c r="BK40" s="102" t="str">
        <f t="shared" si="32"/>
        <v/>
      </c>
      <c r="BL40" s="102" t="str">
        <f t="shared" si="32"/>
        <v/>
      </c>
      <c r="BM40" s="102" t="str">
        <f t="shared" si="32"/>
        <v/>
      </c>
      <c r="BN40" s="102" t="str">
        <f t="shared" si="32"/>
        <v/>
      </c>
      <c r="BO40" s="102" t="str">
        <f t="shared" si="32"/>
        <v/>
      </c>
      <c r="BP40" s="102" t="str">
        <f t="shared" si="32"/>
        <v/>
      </c>
      <c r="BQ40" s="102" t="str">
        <f t="shared" si="32"/>
        <v/>
      </c>
      <c r="BR40" s="102" t="str">
        <f t="shared" si="32"/>
        <v/>
      </c>
    </row>
    <row r="41" spans="1:70" ht="15.95" hidden="1" customHeight="1" x14ac:dyDescent="0.3">
      <c r="B41" s="179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24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25"/>
        <v/>
      </c>
      <c r="AN41" s="101">
        <v>0</v>
      </c>
      <c r="AO41" s="179"/>
      <c r="AP41" s="179" t="str">
        <f t="shared" si="26"/>
        <v/>
      </c>
      <c r="AQ41" s="179" t="str">
        <f t="shared" si="27"/>
        <v/>
      </c>
      <c r="AR41" s="179" t="str">
        <f>IF(OR(AL41=0,AL41=""),"",IF(OR(AL41=AL42,AL41=AL43,AL41=AL44,AL41=AL45,AL41=AL46,AL41=AL47,AL41=AL48,AL41=AL49,AL41=AL50,AL41=AL51,AL41=AL52,AL41=AL53,AL41=AL38,AL41=AL39,AL41=AL40),"=",""))</f>
        <v/>
      </c>
      <c r="AS41" s="179"/>
      <c r="AT41" s="179" t="str">
        <f t="shared" si="28"/>
        <v/>
      </c>
      <c r="AU41" s="179" t="str">
        <f t="shared" si="29"/>
        <v/>
      </c>
      <c r="AV41" s="179" t="str">
        <f>IF(OR(AM41=0,AM41=""),"",IF(OR(AM41=AM42,AM41=AM43,AM41=AM44,AM41=AM45,AM41=AM46,AM41=AM47,AM41=AM48,AM41=AM49,AM41=AM50,AM41=AM51,AM41=AM52,AM41=AM53,AM41=AM38,AM41=AM39,AM41=AM40),"=",""))</f>
        <v/>
      </c>
      <c r="AW41" s="179" t="e">
        <f>IF(OR(AK41=0,AG41=0,#REF!="B"),"",AK41)</f>
        <v>#REF!</v>
      </c>
      <c r="AX41" s="179" t="e">
        <f>IF(OR(AK41=0,AG41=0,#REF!="A"),"",AK41)</f>
        <v>#REF!</v>
      </c>
      <c r="AZ41" s="102" t="e">
        <f t="shared" si="30"/>
        <v>#REF!</v>
      </c>
      <c r="BA41" s="102" t="e">
        <f t="shared" si="30"/>
        <v>#REF!</v>
      </c>
      <c r="BB41" s="93"/>
      <c r="BC41" s="102" t="str">
        <f t="shared" si="31"/>
        <v/>
      </c>
      <c r="BD41" s="102" t="str">
        <f t="shared" si="31"/>
        <v/>
      </c>
      <c r="BE41" s="102" t="str">
        <f t="shared" si="31"/>
        <v/>
      </c>
      <c r="BF41" s="102" t="str">
        <f t="shared" si="31"/>
        <v/>
      </c>
      <c r="BG41" s="102" t="str">
        <f t="shared" si="31"/>
        <v/>
      </c>
      <c r="BH41" s="102" t="str">
        <f t="shared" si="31"/>
        <v/>
      </c>
      <c r="BI41" s="102" t="str">
        <f t="shared" si="31"/>
        <v/>
      </c>
      <c r="BJ41" s="102" t="str">
        <f t="shared" si="31"/>
        <v/>
      </c>
      <c r="BK41" s="102" t="str">
        <f t="shared" si="32"/>
        <v/>
      </c>
      <c r="BL41" s="102" t="str">
        <f t="shared" si="32"/>
        <v/>
      </c>
      <c r="BM41" s="102" t="str">
        <f t="shared" si="32"/>
        <v/>
      </c>
      <c r="BN41" s="102" t="str">
        <f t="shared" si="32"/>
        <v/>
      </c>
      <c r="BO41" s="102" t="str">
        <f t="shared" si="32"/>
        <v/>
      </c>
      <c r="BP41" s="102" t="str">
        <f t="shared" si="32"/>
        <v/>
      </c>
      <c r="BQ41" s="102" t="str">
        <f t="shared" si="32"/>
        <v/>
      </c>
      <c r="BR41" s="102" t="str">
        <f t="shared" si="32"/>
        <v/>
      </c>
    </row>
    <row r="42" spans="1:70" ht="15.95" hidden="1" customHeight="1" x14ac:dyDescent="0.3">
      <c r="B42" s="179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24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25"/>
        <v/>
      </c>
      <c r="AN42" s="101">
        <v>0</v>
      </c>
      <c r="AO42" s="179"/>
      <c r="AP42" s="179" t="str">
        <f t="shared" si="26"/>
        <v/>
      </c>
      <c r="AQ42" s="179" t="str">
        <f t="shared" si="27"/>
        <v/>
      </c>
      <c r="AR42" s="179" t="str">
        <f>IF(OR(AL42=0,AL42=""),"",IF(OR(AL42=AL43,AL42=AL44,AL42=AL45,AL42=AL46,AL42=AL47,AL42=AL48,AL42=AL49,AL42=AL50,AL42=AL51,AL42=AL52,AL42=AL53,AL42=AL38,AL42=AL39,AL42=AL40,AL42=AL41),"=",""))</f>
        <v/>
      </c>
      <c r="AS42" s="179"/>
      <c r="AT42" s="179" t="str">
        <f t="shared" si="28"/>
        <v/>
      </c>
      <c r="AU42" s="179" t="str">
        <f t="shared" si="29"/>
        <v/>
      </c>
      <c r="AV42" s="179" t="str">
        <f>IF(OR(AM42=0,AM42=""),"",IF(OR(AM42=AM43,AM42=AM44,AM42=AM45,AM42=AM46,AM42=AM47,AM42=AM48,AM42=AM49,AM42=AM50,AM42=AM51,AM42=AM52,AM42=AM53,AM42=AM38,AM42=AM39,AM42=AM40,AM42=AM41),"=",""))</f>
        <v/>
      </c>
      <c r="AW42" s="179" t="e">
        <f>IF(OR(AK42=0,AG42=0,#REF!="B"),"",AK42)</f>
        <v>#REF!</v>
      </c>
      <c r="AX42" s="179" t="e">
        <f>IF(OR(AK42=0,AG42=0,#REF!="A"),"",AK42)</f>
        <v>#REF!</v>
      </c>
      <c r="AZ42" s="102" t="e">
        <f t="shared" si="30"/>
        <v>#REF!</v>
      </c>
      <c r="BA42" s="102" t="e">
        <f t="shared" si="30"/>
        <v>#REF!</v>
      </c>
      <c r="BB42" s="93"/>
      <c r="BC42" s="102" t="str">
        <f t="shared" si="31"/>
        <v/>
      </c>
      <c r="BD42" s="102" t="str">
        <f t="shared" si="31"/>
        <v/>
      </c>
      <c r="BE42" s="102" t="str">
        <f t="shared" si="31"/>
        <v/>
      </c>
      <c r="BF42" s="102" t="str">
        <f t="shared" si="31"/>
        <v/>
      </c>
      <c r="BG42" s="102" t="str">
        <f t="shared" si="31"/>
        <v/>
      </c>
      <c r="BH42" s="102" t="str">
        <f t="shared" si="31"/>
        <v/>
      </c>
      <c r="BI42" s="102" t="str">
        <f t="shared" si="31"/>
        <v/>
      </c>
      <c r="BJ42" s="102" t="str">
        <f t="shared" si="31"/>
        <v/>
      </c>
      <c r="BK42" s="102" t="str">
        <f t="shared" si="32"/>
        <v/>
      </c>
      <c r="BL42" s="102" t="str">
        <f t="shared" si="32"/>
        <v/>
      </c>
      <c r="BM42" s="102" t="str">
        <f t="shared" si="32"/>
        <v/>
      </c>
      <c r="BN42" s="102" t="str">
        <f t="shared" si="32"/>
        <v/>
      </c>
      <c r="BO42" s="102" t="str">
        <f t="shared" si="32"/>
        <v/>
      </c>
      <c r="BP42" s="102" t="str">
        <f t="shared" si="32"/>
        <v/>
      </c>
      <c r="BQ42" s="102" t="str">
        <f t="shared" si="32"/>
        <v/>
      </c>
      <c r="BR42" s="102" t="str">
        <f t="shared" si="32"/>
        <v/>
      </c>
    </row>
    <row r="43" spans="1:70" ht="15.95" hidden="1" customHeight="1" x14ac:dyDescent="0.3">
      <c r="B43" s="179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24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25"/>
        <v/>
      </c>
      <c r="AN43" s="101">
        <v>0</v>
      </c>
      <c r="AO43" s="179"/>
      <c r="AP43" s="179" t="str">
        <f t="shared" si="26"/>
        <v/>
      </c>
      <c r="AQ43" s="179" t="str">
        <f t="shared" si="27"/>
        <v/>
      </c>
      <c r="AR43" s="179" t="str">
        <f>IF(OR(AL43=0,AL43=""),"",IF(OR(AL43=AL44,AL43=AL45,AL43=AL46,AL43=AL47,AL43=AL48,AL43=AL49,AL43=AL50,AL43=AL51,AL43=AL52,AL43=AL53,AL43=AL38,AL43=AL39,AL43=AL40,AL43=AL41,AL43=AL42),"=",""))</f>
        <v/>
      </c>
      <c r="AS43" s="179"/>
      <c r="AT43" s="179" t="str">
        <f t="shared" si="28"/>
        <v/>
      </c>
      <c r="AU43" s="179" t="str">
        <f t="shared" si="29"/>
        <v/>
      </c>
      <c r="AV43" s="179" t="str">
        <f>IF(OR(AM43=0,AM43=""),"",IF(OR(AM43=AM44,AM43=AM45,AM43=AM46,AM43=AM47,AM43=AM48,AM43=AM49,AM43=AM50,AM43=AM51,AM43=AM52,AM43=AM53,AM43=AM38,AM43=AM39,AM43=AM40,AM43=AM41,AM43=AM42),"=",""))</f>
        <v/>
      </c>
      <c r="AW43" s="179" t="e">
        <f>IF(OR(AK43=0,AG43=0,#REF!="B"),"",AK43)</f>
        <v>#REF!</v>
      </c>
      <c r="AX43" s="179" t="e">
        <f>IF(OR(AK43=0,AG43=0,#REF!="A"),"",AK43)</f>
        <v>#REF!</v>
      </c>
      <c r="AZ43" s="102" t="e">
        <f t="shared" si="30"/>
        <v>#REF!</v>
      </c>
      <c r="BA43" s="102" t="e">
        <f t="shared" si="30"/>
        <v>#REF!</v>
      </c>
      <c r="BB43" s="93"/>
      <c r="BC43" s="102" t="str">
        <f t="shared" si="31"/>
        <v/>
      </c>
      <c r="BD43" s="102" t="str">
        <f t="shared" si="31"/>
        <v/>
      </c>
      <c r="BE43" s="102" t="str">
        <f t="shared" si="31"/>
        <v/>
      </c>
      <c r="BF43" s="102" t="str">
        <f t="shared" si="31"/>
        <v/>
      </c>
      <c r="BG43" s="102" t="str">
        <f t="shared" si="31"/>
        <v/>
      </c>
      <c r="BH43" s="102" t="str">
        <f t="shared" si="31"/>
        <v/>
      </c>
      <c r="BI43" s="102" t="str">
        <f t="shared" si="31"/>
        <v/>
      </c>
      <c r="BJ43" s="102" t="str">
        <f t="shared" si="31"/>
        <v/>
      </c>
      <c r="BK43" s="102" t="str">
        <f t="shared" si="32"/>
        <v/>
      </c>
      <c r="BL43" s="102" t="str">
        <f t="shared" si="32"/>
        <v/>
      </c>
      <c r="BM43" s="102" t="str">
        <f t="shared" si="32"/>
        <v/>
      </c>
      <c r="BN43" s="102" t="str">
        <f t="shared" si="32"/>
        <v/>
      </c>
      <c r="BO43" s="102" t="str">
        <f t="shared" si="32"/>
        <v/>
      </c>
      <c r="BP43" s="102" t="str">
        <f t="shared" si="32"/>
        <v/>
      </c>
      <c r="BQ43" s="102" t="str">
        <f t="shared" si="32"/>
        <v/>
      </c>
      <c r="BR43" s="102" t="str">
        <f t="shared" si="32"/>
        <v/>
      </c>
    </row>
    <row r="44" spans="1:70" ht="15.95" hidden="1" customHeight="1" x14ac:dyDescent="0.3">
      <c r="B44" s="179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24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25"/>
        <v/>
      </c>
      <c r="AN44" s="101">
        <v>0</v>
      </c>
      <c r="AO44" s="179"/>
      <c r="AP44" s="179" t="str">
        <f t="shared" si="26"/>
        <v/>
      </c>
      <c r="AQ44" s="179" t="str">
        <f t="shared" si="27"/>
        <v/>
      </c>
      <c r="AR44" s="179" t="str">
        <f>IF(OR(AL44=0,AL44=""),"",IF(OR(AL44=AL45,AL44=AL46,AL44=AL47,AL44=AL48,AL44=AL49,AL44=AL50,AL44=AL51,AL44=AL52,AL44=AL53,AL44=AL38,AL44=AL39,AL44=AL40,AL44=AL41,AL44=AL42,AL44=AL43),"=",""))</f>
        <v/>
      </c>
      <c r="AS44" s="179"/>
      <c r="AT44" s="179" t="str">
        <f t="shared" si="28"/>
        <v/>
      </c>
      <c r="AU44" s="179" t="str">
        <f t="shared" si="29"/>
        <v/>
      </c>
      <c r="AV44" s="179" t="str">
        <f>IF(OR(AM44=0,AM44=""),"",IF(OR(AM44=AM45,AM44=AM46,AM44=AM47,AM44=AM48,AM44=AM49,AM44=AM50,AM44=AM51,AM44=AM52,AM44=AM53,AM44=AM38,AM44=AM39,AM44=AM40,AM44=AM41,AM44=AM42,AM44=AM43),"=",""))</f>
        <v/>
      </c>
      <c r="AW44" s="179" t="e">
        <f>IF(OR(AK44=0,AG44=0,#REF!="B"),"",AK44)</f>
        <v>#REF!</v>
      </c>
      <c r="AX44" s="179" t="e">
        <f>IF(OR(AK44=0,AG44=0,#REF!="A"),"",AK44)</f>
        <v>#REF!</v>
      </c>
      <c r="AZ44" s="102" t="e">
        <f t="shared" si="30"/>
        <v>#REF!</v>
      </c>
      <c r="BA44" s="102" t="e">
        <f t="shared" si="30"/>
        <v>#REF!</v>
      </c>
      <c r="BB44" s="93"/>
      <c r="BC44" s="102" t="str">
        <f t="shared" si="31"/>
        <v/>
      </c>
      <c r="BD44" s="102" t="str">
        <f t="shared" si="31"/>
        <v/>
      </c>
      <c r="BE44" s="102" t="str">
        <f t="shared" si="31"/>
        <v/>
      </c>
      <c r="BF44" s="102" t="str">
        <f t="shared" si="31"/>
        <v/>
      </c>
      <c r="BG44" s="102" t="str">
        <f t="shared" si="31"/>
        <v/>
      </c>
      <c r="BH44" s="102" t="str">
        <f t="shared" si="31"/>
        <v/>
      </c>
      <c r="BI44" s="102" t="str">
        <f t="shared" si="31"/>
        <v/>
      </c>
      <c r="BJ44" s="102" t="str">
        <f t="shared" si="31"/>
        <v/>
      </c>
      <c r="BK44" s="102" t="str">
        <f t="shared" si="32"/>
        <v/>
      </c>
      <c r="BL44" s="102" t="str">
        <f t="shared" si="32"/>
        <v/>
      </c>
      <c r="BM44" s="102" t="str">
        <f t="shared" si="32"/>
        <v/>
      </c>
      <c r="BN44" s="102" t="str">
        <f t="shared" si="32"/>
        <v/>
      </c>
      <c r="BO44" s="102" t="str">
        <f t="shared" si="32"/>
        <v/>
      </c>
      <c r="BP44" s="102" t="str">
        <f t="shared" si="32"/>
        <v/>
      </c>
      <c r="BQ44" s="102" t="str">
        <f t="shared" si="32"/>
        <v/>
      </c>
      <c r="BR44" s="102" t="str">
        <f t="shared" si="32"/>
        <v/>
      </c>
    </row>
    <row r="45" spans="1:70" ht="15.95" hidden="1" customHeight="1" x14ac:dyDescent="0.3">
      <c r="B45" s="179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24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25"/>
        <v/>
      </c>
      <c r="AN45" s="101">
        <v>0</v>
      </c>
      <c r="AO45" s="179"/>
      <c r="AP45" s="179" t="str">
        <f t="shared" si="26"/>
        <v/>
      </c>
      <c r="AQ45" s="179" t="str">
        <f t="shared" si="27"/>
        <v/>
      </c>
      <c r="AR45" s="179" t="str">
        <f>IF(OR(AL45=0,AL45=""),"",IF(OR(AL45=AL46,AL45=AL47,AL45=AL48,AL45=AL49,AL45=AL50,AL45=AL51,AL45=AL52,AL45=AL53,AL45=AL38,AL45=AL39,AL45=AL40,AL45=AL41,AL45=AL42,AL45=AL43,AL45=AL44),"=",""))</f>
        <v/>
      </c>
      <c r="AS45" s="179"/>
      <c r="AT45" s="179" t="str">
        <f t="shared" si="28"/>
        <v/>
      </c>
      <c r="AU45" s="179" t="str">
        <f t="shared" si="29"/>
        <v/>
      </c>
      <c r="AV45" s="179" t="str">
        <f>IF(OR(AM45=0,AM45=""),"",IF(OR(AM45=AM46,AM45=AM47,AM45=AM48,AM45=AM49,AM45=AM50,AM45=AM51,AM45=AM52,AM45=AM53,AM45=AM38,AM45=AM39,AM45=AM40,AM45=AM41,AM45=AM42,AM45=AM43,AM45=AM44),"=",""))</f>
        <v/>
      </c>
      <c r="AW45" s="179" t="e">
        <f>IF(OR(AK45=0,AG45=0,#REF!="B"),"",AK45)</f>
        <v>#REF!</v>
      </c>
      <c r="AX45" s="179" t="e">
        <f>IF(OR(AK45=0,AG45=0,#REF!="A"),"",AK45)</f>
        <v>#REF!</v>
      </c>
      <c r="AZ45" s="102" t="e">
        <f t="shared" si="30"/>
        <v>#REF!</v>
      </c>
      <c r="BA45" s="102" t="e">
        <f t="shared" si="30"/>
        <v>#REF!</v>
      </c>
      <c r="BB45" s="93"/>
      <c r="BC45" s="102" t="str">
        <f t="shared" si="31"/>
        <v/>
      </c>
      <c r="BD45" s="102" t="str">
        <f t="shared" si="31"/>
        <v/>
      </c>
      <c r="BE45" s="102" t="str">
        <f t="shared" si="31"/>
        <v/>
      </c>
      <c r="BF45" s="102" t="str">
        <f t="shared" si="31"/>
        <v/>
      </c>
      <c r="BG45" s="102" t="str">
        <f t="shared" si="31"/>
        <v/>
      </c>
      <c r="BH45" s="102" t="str">
        <f t="shared" si="31"/>
        <v/>
      </c>
      <c r="BI45" s="102" t="str">
        <f t="shared" si="31"/>
        <v/>
      </c>
      <c r="BJ45" s="102" t="str">
        <f t="shared" si="31"/>
        <v/>
      </c>
      <c r="BK45" s="102" t="str">
        <f t="shared" si="32"/>
        <v/>
      </c>
      <c r="BL45" s="102" t="str">
        <f t="shared" si="32"/>
        <v/>
      </c>
      <c r="BM45" s="102" t="str">
        <f t="shared" si="32"/>
        <v/>
      </c>
      <c r="BN45" s="102" t="str">
        <f t="shared" si="32"/>
        <v/>
      </c>
      <c r="BO45" s="102" t="str">
        <f t="shared" si="32"/>
        <v/>
      </c>
      <c r="BP45" s="102" t="str">
        <f t="shared" si="32"/>
        <v/>
      </c>
      <c r="BQ45" s="102" t="str">
        <f t="shared" si="32"/>
        <v/>
      </c>
      <c r="BR45" s="102" t="str">
        <f t="shared" si="32"/>
        <v/>
      </c>
    </row>
    <row r="46" spans="1:70" ht="15.95" hidden="1" customHeight="1" x14ac:dyDescent="0.3">
      <c r="B46" s="179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24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33">IF(OR($F46=0,$F46=""),"",VLOOKUP($F46,u17mhj,6,FALSE))</f>
        <v/>
      </c>
      <c r="AM46" s="100" t="str">
        <f t="shared" si="25"/>
        <v/>
      </c>
      <c r="AN46" s="101">
        <v>0</v>
      </c>
      <c r="AO46" s="179"/>
      <c r="AP46" s="179" t="str">
        <f t="shared" si="26"/>
        <v/>
      </c>
      <c r="AQ46" s="179" t="str">
        <f t="shared" si="27"/>
        <v/>
      </c>
      <c r="AR46" s="179" t="str">
        <f>IF(OR(AL46=0,AL46=""),"",IF(OR(AL46=AL47,AL46=AL48,AL46=AL49,AL46=AL50,AL46=AL51,AL46=AL52,AL46=AL53,AL46=AL38,AL46=AL39,AL46=AL40,AL46=AL41,AL46=AL42,AL46=AL43,AL46=AL44,AL46=AL45),"=",""))</f>
        <v/>
      </c>
      <c r="AS46" s="179"/>
      <c r="AT46" s="179" t="str">
        <f t="shared" si="28"/>
        <v/>
      </c>
      <c r="AU46" s="179" t="str">
        <f t="shared" si="29"/>
        <v/>
      </c>
      <c r="AV46" s="179" t="str">
        <f>IF(OR(AM46=0,AM46=""),"",IF(OR(AM46=AM47,AM46=AM48,AM46=AM49,AM46=AM50,AM46=AM51,AM46=AM52,AM46=AM53,AM46=AM38,AM46=AM39,AM46=AM40,AM46=AM41,AM46=AM42,AM46=AM43,AM46=AM44,AM46=AM45),"=",""))</f>
        <v/>
      </c>
      <c r="AW46" s="179" t="e">
        <f>IF(OR(AK46=0,AG46=0,#REF!="B"),"",AK46)</f>
        <v>#REF!</v>
      </c>
      <c r="AX46" s="179" t="e">
        <f>IF(OR(AK46=0,AG46=0,#REF!="A"),"",AK46)</f>
        <v>#REF!</v>
      </c>
      <c r="AZ46" s="102" t="e">
        <f t="shared" si="30"/>
        <v>#REF!</v>
      </c>
      <c r="BA46" s="102" t="e">
        <f t="shared" si="30"/>
        <v>#REF!</v>
      </c>
      <c r="BB46" s="93"/>
      <c r="BC46" s="102" t="str">
        <f t="shared" si="31"/>
        <v/>
      </c>
      <c r="BD46" s="102" t="str">
        <f t="shared" si="31"/>
        <v/>
      </c>
      <c r="BE46" s="102" t="str">
        <f t="shared" si="31"/>
        <v/>
      </c>
      <c r="BF46" s="102" t="str">
        <f t="shared" si="31"/>
        <v/>
      </c>
      <c r="BG46" s="102" t="str">
        <f t="shared" si="31"/>
        <v/>
      </c>
      <c r="BH46" s="102" t="str">
        <f t="shared" si="31"/>
        <v/>
      </c>
      <c r="BI46" s="102" t="str">
        <f t="shared" si="31"/>
        <v/>
      </c>
      <c r="BJ46" s="102" t="str">
        <f t="shared" si="31"/>
        <v/>
      </c>
      <c r="BK46" s="102" t="str">
        <f t="shared" si="32"/>
        <v/>
      </c>
      <c r="BL46" s="102" t="str">
        <f t="shared" si="32"/>
        <v/>
      </c>
      <c r="BM46" s="102" t="str">
        <f t="shared" si="32"/>
        <v/>
      </c>
      <c r="BN46" s="102" t="str">
        <f t="shared" si="32"/>
        <v/>
      </c>
      <c r="BO46" s="102" t="str">
        <f t="shared" si="32"/>
        <v/>
      </c>
      <c r="BP46" s="102" t="str">
        <f t="shared" si="32"/>
        <v/>
      </c>
      <c r="BQ46" s="102" t="str">
        <f t="shared" si="32"/>
        <v/>
      </c>
      <c r="BR46" s="102" t="str">
        <f t="shared" si="32"/>
        <v/>
      </c>
    </row>
    <row r="47" spans="1:70" ht="15.95" hidden="1" customHeight="1" x14ac:dyDescent="0.3">
      <c r="B47" s="179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24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33"/>
        <v/>
      </c>
      <c r="AM47" s="100" t="str">
        <f t="shared" si="25"/>
        <v/>
      </c>
      <c r="AN47" s="101">
        <v>0</v>
      </c>
      <c r="AO47" s="179"/>
      <c r="AP47" s="179" t="str">
        <f t="shared" si="26"/>
        <v/>
      </c>
      <c r="AQ47" s="179" t="str">
        <f t="shared" si="27"/>
        <v/>
      </c>
      <c r="AR47" s="179" t="str">
        <f>IF(OR(AL47=0,AL47=""),"",IF(OR(AL47=AL48,AL47=AL49,AL47=AL50,AL47=AL51,AL47=AL52,AL47=AL53,AL47=AL38,AL47=AL39,AL47=AL40,AL47=AL41,AL47=AL42,AL47=AL43,AL47=AL44,AL47=AL45,AL47=AL46),"=",""))</f>
        <v/>
      </c>
      <c r="AS47" s="179"/>
      <c r="AT47" s="179" t="str">
        <f t="shared" si="28"/>
        <v/>
      </c>
      <c r="AU47" s="179" t="str">
        <f t="shared" si="29"/>
        <v/>
      </c>
      <c r="AV47" s="179" t="str">
        <f>IF(OR(AM47=0,AM47=""),"",IF(OR(AM47=AM48,AM47=AM49,AM47=AM50,AM47=AM51,AM47=AM52,AM47=AM53,AM47=AM38,AM47=AM39,AM47=AM40,AM47=AM41,AM47=AM42,AM47=AM43,AM47=AM44,AM47=AM45,AM47=AM46),"=",""))</f>
        <v/>
      </c>
      <c r="AW47" s="179" t="e">
        <f>IF(OR(AK47=0,AG47=0,#REF!="B"),"",AK47)</f>
        <v>#REF!</v>
      </c>
      <c r="AX47" s="179" t="e">
        <f>IF(OR(AK47=0,AG47=0,#REF!="A"),"",AK47)</f>
        <v>#REF!</v>
      </c>
      <c r="AZ47" s="102" t="e">
        <f t="shared" si="30"/>
        <v>#REF!</v>
      </c>
      <c r="BA47" s="102" t="e">
        <f t="shared" si="30"/>
        <v>#REF!</v>
      </c>
      <c r="BB47" s="93"/>
      <c r="BC47" s="102" t="str">
        <f t="shared" si="31"/>
        <v/>
      </c>
      <c r="BD47" s="102" t="str">
        <f t="shared" si="31"/>
        <v/>
      </c>
      <c r="BE47" s="102" t="str">
        <f t="shared" si="31"/>
        <v/>
      </c>
      <c r="BF47" s="102" t="str">
        <f t="shared" si="31"/>
        <v/>
      </c>
      <c r="BG47" s="102" t="str">
        <f t="shared" si="31"/>
        <v/>
      </c>
      <c r="BH47" s="102" t="str">
        <f t="shared" si="31"/>
        <v/>
      </c>
      <c r="BI47" s="102" t="str">
        <f t="shared" si="31"/>
        <v/>
      </c>
      <c r="BJ47" s="102" t="str">
        <f t="shared" si="31"/>
        <v/>
      </c>
      <c r="BK47" s="102" t="str">
        <f t="shared" si="32"/>
        <v/>
      </c>
      <c r="BL47" s="102" t="str">
        <f t="shared" si="32"/>
        <v/>
      </c>
      <c r="BM47" s="102" t="str">
        <f t="shared" si="32"/>
        <v/>
      </c>
      <c r="BN47" s="102" t="str">
        <f t="shared" si="32"/>
        <v/>
      </c>
      <c r="BO47" s="102" t="str">
        <f t="shared" si="32"/>
        <v/>
      </c>
      <c r="BP47" s="102" t="str">
        <f t="shared" si="32"/>
        <v/>
      </c>
      <c r="BQ47" s="102" t="str">
        <f t="shared" si="32"/>
        <v/>
      </c>
      <c r="BR47" s="102" t="str">
        <f t="shared" si="32"/>
        <v/>
      </c>
    </row>
    <row r="48" spans="1:70" ht="15.95" hidden="1" customHeight="1" x14ac:dyDescent="0.3">
      <c r="B48" s="179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24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33"/>
        <v/>
      </c>
      <c r="AM48" s="100" t="str">
        <f t="shared" si="25"/>
        <v/>
      </c>
      <c r="AN48" s="101">
        <v>0</v>
      </c>
      <c r="AO48" s="179"/>
      <c r="AP48" s="179" t="str">
        <f t="shared" si="26"/>
        <v/>
      </c>
      <c r="AQ48" s="179" t="str">
        <f t="shared" si="27"/>
        <v/>
      </c>
      <c r="AR48" s="179" t="str">
        <f>IF(OR(AL48=0,AL48=""),"",IF(OR(AL48=AL49,AL48=AL50,AL48=AL51,AL48=AL52,AL48=AL53,AL48=AL38,AL48=AL39,AL48=AL40,AL48=AL41,AL48=AL42,AL48=AL43,AL48=AL44,AL48=AL45,AL48=AL46,AL48=AL47),"=",""))</f>
        <v/>
      </c>
      <c r="AS48" s="179"/>
      <c r="AT48" s="179" t="str">
        <f t="shared" si="28"/>
        <v/>
      </c>
      <c r="AU48" s="179" t="str">
        <f t="shared" si="29"/>
        <v/>
      </c>
      <c r="AV48" s="179" t="str">
        <f>IF(OR(AM48=0,AM48=""),"",IF(OR(AM48=AM49,AM48=AM50,AM48=AM51,AM48=AM52,AM48=AM53,AM48=AM38,AM48=AM39,AM48=AM40,AM48=AM41,AM48=AM42,AM48=AM43,AM48=AM44,AM48=AM45,AM48=AM46,AM48=AM47),"=",""))</f>
        <v/>
      </c>
      <c r="AW48" s="179" t="e">
        <f>IF(OR(AK48=0,AG48=0,#REF!="B"),"",AK48)</f>
        <v>#REF!</v>
      </c>
      <c r="AX48" s="179" t="e">
        <f>IF(OR(AK48=0,AG48=0,#REF!="A"),"",AK48)</f>
        <v>#REF!</v>
      </c>
      <c r="AZ48" s="102" t="e">
        <f t="shared" si="30"/>
        <v>#REF!</v>
      </c>
      <c r="BA48" s="102" t="e">
        <f t="shared" si="30"/>
        <v>#REF!</v>
      </c>
      <c r="BB48" s="93"/>
      <c r="BC48" s="102" t="str">
        <f t="shared" si="31"/>
        <v/>
      </c>
      <c r="BD48" s="102" t="str">
        <f t="shared" si="31"/>
        <v/>
      </c>
      <c r="BE48" s="102" t="str">
        <f t="shared" si="31"/>
        <v/>
      </c>
      <c r="BF48" s="102" t="str">
        <f t="shared" si="31"/>
        <v/>
      </c>
      <c r="BG48" s="102" t="str">
        <f t="shared" si="31"/>
        <v/>
      </c>
      <c r="BH48" s="102" t="str">
        <f t="shared" si="31"/>
        <v/>
      </c>
      <c r="BI48" s="102" t="str">
        <f t="shared" si="31"/>
        <v/>
      </c>
      <c r="BJ48" s="102" t="str">
        <f t="shared" si="31"/>
        <v/>
      </c>
      <c r="BK48" s="102" t="str">
        <f t="shared" si="32"/>
        <v/>
      </c>
      <c r="BL48" s="102" t="str">
        <f t="shared" si="32"/>
        <v/>
      </c>
      <c r="BM48" s="102" t="str">
        <f t="shared" si="32"/>
        <v/>
      </c>
      <c r="BN48" s="102" t="str">
        <f t="shared" si="32"/>
        <v/>
      </c>
      <c r="BO48" s="102" t="str">
        <f t="shared" si="32"/>
        <v/>
      </c>
      <c r="BP48" s="102" t="str">
        <f t="shared" si="32"/>
        <v/>
      </c>
      <c r="BQ48" s="102" t="str">
        <f t="shared" si="32"/>
        <v/>
      </c>
      <c r="BR48" s="102" t="str">
        <f t="shared" si="32"/>
        <v/>
      </c>
    </row>
    <row r="49" spans="2:70" ht="15.95" hidden="1" customHeight="1" x14ac:dyDescent="0.3">
      <c r="B49" s="179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24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33"/>
        <v/>
      </c>
      <c r="AM49" s="100" t="str">
        <f t="shared" si="25"/>
        <v/>
      </c>
      <c r="AN49" s="101">
        <v>0</v>
      </c>
      <c r="AO49" s="179"/>
      <c r="AP49" s="179" t="str">
        <f t="shared" si="26"/>
        <v/>
      </c>
      <c r="AQ49" s="179" t="str">
        <f t="shared" si="27"/>
        <v/>
      </c>
      <c r="AR49" s="179" t="str">
        <f>IF(OR(AL49=0,AL49=""),"",IF(OR(AL49=AL50,AL49=AL51,AL49=AL52,AL49=AL53,AL49=AL38,AL49=AL39,AL49=AL40,AL49=AL41,AL49=AL42,AL49=AL43,AL49=AL44,AL49=AL45,AL49=AL46,AL49=AL47,AL49=AL48),"=",""))</f>
        <v/>
      </c>
      <c r="AS49" s="179"/>
      <c r="AT49" s="179" t="str">
        <f t="shared" si="28"/>
        <v/>
      </c>
      <c r="AU49" s="179" t="str">
        <f t="shared" si="29"/>
        <v/>
      </c>
      <c r="AV49" s="179" t="str">
        <f>IF(OR(AM49=0,AM49=""),"",IF(OR(AM49=AM50,AM49=AM51,AM49=AM52,AM49=AM53,AM49=AM38,AM49=AM39,AM49=AM40,AM49=AM41,AM49=AM42,AM49=AM43,AM49=AM44,AM49=AM45,AM49=AM46,AM49=AM47,AM49=AM48),"=",""))</f>
        <v/>
      </c>
      <c r="AW49" s="179" t="e">
        <f>IF(OR(AK49=0,AG49=0,#REF!="B"),"",AK49)</f>
        <v>#REF!</v>
      </c>
      <c r="AX49" s="179" t="e">
        <f>IF(OR(AK49=0,AG49=0,#REF!="A"),"",AK49)</f>
        <v>#REF!</v>
      </c>
      <c r="AZ49" s="102" t="e">
        <f t="shared" si="30"/>
        <v>#REF!</v>
      </c>
      <c r="BA49" s="102" t="e">
        <f t="shared" si="30"/>
        <v>#REF!</v>
      </c>
      <c r="BB49" s="93"/>
      <c r="BC49" s="102" t="str">
        <f t="shared" si="31"/>
        <v/>
      </c>
      <c r="BD49" s="102" t="str">
        <f t="shared" si="31"/>
        <v/>
      </c>
      <c r="BE49" s="102" t="str">
        <f t="shared" si="31"/>
        <v/>
      </c>
      <c r="BF49" s="102" t="str">
        <f t="shared" si="31"/>
        <v/>
      </c>
      <c r="BG49" s="102" t="str">
        <f t="shared" si="31"/>
        <v/>
      </c>
      <c r="BH49" s="102" t="str">
        <f t="shared" si="31"/>
        <v/>
      </c>
      <c r="BI49" s="102" t="str">
        <f t="shared" si="31"/>
        <v/>
      </c>
      <c r="BJ49" s="102" t="str">
        <f t="shared" si="31"/>
        <v/>
      </c>
      <c r="BK49" s="102" t="str">
        <f t="shared" si="32"/>
        <v/>
      </c>
      <c r="BL49" s="102" t="str">
        <f t="shared" si="32"/>
        <v/>
      </c>
      <c r="BM49" s="102" t="str">
        <f t="shared" si="32"/>
        <v/>
      </c>
      <c r="BN49" s="102" t="str">
        <f t="shared" si="32"/>
        <v/>
      </c>
      <c r="BO49" s="102" t="str">
        <f t="shared" si="32"/>
        <v/>
      </c>
      <c r="BP49" s="102" t="str">
        <f t="shared" si="32"/>
        <v/>
      </c>
      <c r="BQ49" s="102" t="str">
        <f t="shared" si="32"/>
        <v/>
      </c>
      <c r="BR49" s="102" t="str">
        <f t="shared" si="32"/>
        <v/>
      </c>
    </row>
    <row r="50" spans="2:70" ht="15.95" hidden="1" customHeight="1" x14ac:dyDescent="0.3">
      <c r="B50" s="179"/>
      <c r="C50" s="86"/>
      <c r="D50" s="86"/>
      <c r="E50" s="97">
        <v>29</v>
      </c>
      <c r="F50" s="123"/>
      <c r="G50" s="136" t="str">
        <f t="shared" ref="G50:G53" si="34">IF(OR($F50=0,$F50="",ISERROR(VLOOKUP($F50,competitors,5,FALSE))=TRUE),"",VLOOKUP($F50,competitors,5,FALSE))</f>
        <v/>
      </c>
      <c r="H50" s="136" t="str">
        <f t="shared" si="24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33"/>
        <v/>
      </c>
      <c r="AM50" s="100" t="str">
        <f t="shared" si="25"/>
        <v/>
      </c>
      <c r="AN50" s="101">
        <v>0</v>
      </c>
      <c r="AO50" s="179"/>
      <c r="AP50" s="179" t="str">
        <f t="shared" si="26"/>
        <v/>
      </c>
      <c r="AQ50" s="179" t="str">
        <f t="shared" si="27"/>
        <v/>
      </c>
      <c r="AR50" s="179" t="str">
        <f>IF(OR(AL50=0,AL50=""),"",IF(OR(AL50=AL51,AL50=AL52,AL50=AL53,AL50=AL38,AL50=AL39,AL50=AL40,AL50=AL41,AL50=AL42,AL50=AL43,AL50=AL44,AL50=AL45,AL50=AL46,AL50=AL47,AL50=AL48,AL50=AL49),"=",""))</f>
        <v/>
      </c>
      <c r="AS50" s="179"/>
      <c r="AT50" s="179" t="str">
        <f t="shared" si="28"/>
        <v/>
      </c>
      <c r="AU50" s="179" t="str">
        <f t="shared" si="29"/>
        <v/>
      </c>
      <c r="AV50" s="179" t="str">
        <f>IF(OR(AM50=0,AM50=""),"",IF(OR(AM50=AM51,AM50=AM52,AM50=AM53,AM50=AM38,AM50=AM39,AM50=AM40,AM50=AM41,AM50=AM42,AM50=AM43,AM50=AM44,AM50=AM45,AM50=AM46,AM50=AM47,AM50=AM48,AM50=AM49),"=",""))</f>
        <v/>
      </c>
      <c r="AW50" s="179" t="e">
        <f>IF(OR(AK50=0,AG50=0,#REF!="B"),"",AK50)</f>
        <v>#REF!</v>
      </c>
      <c r="AX50" s="179" t="e">
        <f>IF(OR(AK50=0,AG50=0,#REF!="A"),"",AK50)</f>
        <v>#REF!</v>
      </c>
      <c r="AZ50" s="102" t="e">
        <f t="shared" si="30"/>
        <v>#REF!</v>
      </c>
      <c r="BA50" s="102" t="e">
        <f t="shared" si="30"/>
        <v>#REF!</v>
      </c>
      <c r="BB50" s="93"/>
      <c r="BC50" s="102" t="str">
        <f t="shared" si="31"/>
        <v/>
      </c>
      <c r="BD50" s="102" t="str">
        <f t="shared" si="31"/>
        <v/>
      </c>
      <c r="BE50" s="102" t="str">
        <f t="shared" si="31"/>
        <v/>
      </c>
      <c r="BF50" s="102" t="str">
        <f t="shared" si="31"/>
        <v/>
      </c>
      <c r="BG50" s="102" t="str">
        <f t="shared" si="31"/>
        <v/>
      </c>
      <c r="BH50" s="102" t="str">
        <f t="shared" si="31"/>
        <v/>
      </c>
      <c r="BI50" s="102" t="str">
        <f t="shared" si="31"/>
        <v/>
      </c>
      <c r="BJ50" s="102" t="str">
        <f t="shared" si="31"/>
        <v/>
      </c>
      <c r="BK50" s="102" t="str">
        <f t="shared" si="32"/>
        <v/>
      </c>
      <c r="BL50" s="102" t="str">
        <f t="shared" si="32"/>
        <v/>
      </c>
      <c r="BM50" s="102" t="str">
        <f t="shared" si="32"/>
        <v/>
      </c>
      <c r="BN50" s="102" t="str">
        <f t="shared" si="32"/>
        <v/>
      </c>
      <c r="BO50" s="102" t="str">
        <f t="shared" si="32"/>
        <v/>
      </c>
      <c r="BP50" s="102" t="str">
        <f t="shared" si="32"/>
        <v/>
      </c>
      <c r="BQ50" s="102" t="str">
        <f t="shared" si="32"/>
        <v/>
      </c>
      <c r="BR50" s="102" t="str">
        <f t="shared" si="32"/>
        <v/>
      </c>
    </row>
    <row r="51" spans="2:70" ht="15.95" hidden="1" customHeight="1" x14ac:dyDescent="0.3">
      <c r="B51" s="179"/>
      <c r="C51" s="86"/>
      <c r="D51" s="86"/>
      <c r="E51" s="88">
        <v>30</v>
      </c>
      <c r="F51" s="123"/>
      <c r="G51" s="136" t="str">
        <f t="shared" si="34"/>
        <v/>
      </c>
      <c r="H51" s="136" t="str">
        <f t="shared" si="24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33"/>
        <v/>
      </c>
      <c r="AM51" s="100" t="str">
        <f t="shared" si="25"/>
        <v/>
      </c>
      <c r="AN51" s="101">
        <v>0</v>
      </c>
      <c r="AO51" s="179"/>
      <c r="AP51" s="179" t="str">
        <f t="shared" si="26"/>
        <v/>
      </c>
      <c r="AQ51" s="179" t="str">
        <f t="shared" si="27"/>
        <v/>
      </c>
      <c r="AR51" s="179" t="str">
        <f>IF(OR(AL51=0,AL51=""),"",IF(OR(AL51=AL52,AL51=AL53,AL51=AL38,AL51=AL39,AL51=AL40,AL51=AL41,AL51=AL42,AL51=AL43,AL51=AL44,AL51=AL45,AL51=AL46,AL51=AL47,AL51=AL48,AL51=AL49,AL51=AL50),"=",""))</f>
        <v/>
      </c>
      <c r="AS51" s="179"/>
      <c r="AT51" s="179" t="str">
        <f t="shared" si="28"/>
        <v/>
      </c>
      <c r="AU51" s="179" t="str">
        <f t="shared" si="29"/>
        <v/>
      </c>
      <c r="AV51" s="179" t="str">
        <f>IF(OR(AM51=0,AM51=""),"",IF(OR(AM51=AM52,AM51=AM53,AM51=AM38,AM51=AM39,AM51=AM40,AM51=AM41,AM51=AM42,AM51=AM43,AM51=AM44,AM51=AM45,AM51=AM46,AM51=AM47,AM51=AM48,AM51=AM49,AM51=AM50),"=",""))</f>
        <v/>
      </c>
      <c r="AW51" s="179" t="e">
        <f>IF(OR(AK51=0,AG51=0,#REF!="B"),"",AK51)</f>
        <v>#REF!</v>
      </c>
      <c r="AX51" s="179" t="e">
        <f>IF(OR(AK51=0,AG51=0,#REF!="A"),"",AK51)</f>
        <v>#REF!</v>
      </c>
      <c r="AZ51" s="102" t="e">
        <f t="shared" si="30"/>
        <v>#REF!</v>
      </c>
      <c r="BA51" s="102" t="e">
        <f t="shared" si="30"/>
        <v>#REF!</v>
      </c>
      <c r="BB51" s="93"/>
      <c r="BC51" s="102" t="str">
        <f t="shared" si="31"/>
        <v/>
      </c>
      <c r="BD51" s="102" t="str">
        <f t="shared" si="31"/>
        <v/>
      </c>
      <c r="BE51" s="102" t="str">
        <f t="shared" si="31"/>
        <v/>
      </c>
      <c r="BF51" s="102" t="str">
        <f t="shared" si="31"/>
        <v/>
      </c>
      <c r="BG51" s="102" t="str">
        <f t="shared" si="31"/>
        <v/>
      </c>
      <c r="BH51" s="102" t="str">
        <f t="shared" si="31"/>
        <v/>
      </c>
      <c r="BI51" s="102" t="str">
        <f t="shared" si="31"/>
        <v/>
      </c>
      <c r="BJ51" s="102" t="str">
        <f t="shared" si="31"/>
        <v/>
      </c>
      <c r="BK51" s="102" t="str">
        <f t="shared" si="32"/>
        <v/>
      </c>
      <c r="BL51" s="102" t="str">
        <f t="shared" si="32"/>
        <v/>
      </c>
      <c r="BM51" s="102" t="str">
        <f t="shared" si="32"/>
        <v/>
      </c>
      <c r="BN51" s="102" t="str">
        <f t="shared" si="32"/>
        <v/>
      </c>
      <c r="BO51" s="102" t="str">
        <f t="shared" si="32"/>
        <v/>
      </c>
      <c r="BP51" s="102" t="str">
        <f t="shared" si="32"/>
        <v/>
      </c>
      <c r="BQ51" s="102" t="str">
        <f t="shared" si="32"/>
        <v/>
      </c>
      <c r="BR51" s="102" t="str">
        <f t="shared" si="32"/>
        <v/>
      </c>
    </row>
    <row r="52" spans="2:70" ht="15.95" hidden="1" customHeight="1" x14ac:dyDescent="0.3">
      <c r="B52" s="179"/>
      <c r="C52" s="86"/>
      <c r="D52" s="86"/>
      <c r="E52" s="97">
        <v>31</v>
      </c>
      <c r="F52" s="123"/>
      <c r="G52" s="136" t="str">
        <f t="shared" si="34"/>
        <v/>
      </c>
      <c r="H52" s="136" t="str">
        <f t="shared" si="24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33"/>
        <v/>
      </c>
      <c r="AM52" s="100" t="str">
        <f t="shared" si="25"/>
        <v/>
      </c>
      <c r="AN52" s="101">
        <v>0</v>
      </c>
      <c r="AO52" s="179"/>
      <c r="AP52" s="179" t="str">
        <f t="shared" si="26"/>
        <v/>
      </c>
      <c r="AQ52" s="179" t="str">
        <f t="shared" si="27"/>
        <v/>
      </c>
      <c r="AR52" s="179" t="str">
        <f>IF(OR(AL52=0,AL52=""),"",IF(OR(AL52=AL53,AL52=AL38,AL52=AL39,AL52=AL40,AL52=AL41,AL52=AL42,AL52=AL43,AL52=AL44,AL52=AL45,AL52=AL46,AL52=AL47,AL52=AL48,AL52=AL49,AL52=AL50,AL52=AL51),"=",""))</f>
        <v/>
      </c>
      <c r="AS52" s="179"/>
      <c r="AT52" s="179" t="str">
        <f t="shared" si="28"/>
        <v/>
      </c>
      <c r="AU52" s="179" t="str">
        <f t="shared" si="29"/>
        <v/>
      </c>
      <c r="AV52" s="179" t="str">
        <f>IF(OR(AM52=0,AM52=""),"",IF(OR(AM52=AM53,AM52=AM38,AM52=AM39,AM52=AM40,AM52=AM41,AM52=AM42,AM52=AM43,AM52=AM44,AM52=AM45,AM52=AM46,AM52=AM47,AM52=AM48,AM52=AM49,AM52=AM50,AM52=AM51),"=",""))</f>
        <v/>
      </c>
      <c r="AW52" s="179" t="e">
        <f>IF(OR(AK52=0,AG52=0,#REF!="B"),"",AK52)</f>
        <v>#REF!</v>
      </c>
      <c r="AX52" s="179" t="e">
        <f>IF(OR(AK52=0,AG52=0,#REF!="A"),"",AK52)</f>
        <v>#REF!</v>
      </c>
      <c r="AZ52" s="102" t="e">
        <f t="shared" si="30"/>
        <v>#REF!</v>
      </c>
      <c r="BA52" s="102" t="e">
        <f t="shared" si="30"/>
        <v>#REF!</v>
      </c>
      <c r="BB52" s="93"/>
      <c r="BC52" s="102" t="str">
        <f t="shared" si="31"/>
        <v/>
      </c>
      <c r="BD52" s="102" t="str">
        <f t="shared" si="31"/>
        <v/>
      </c>
      <c r="BE52" s="102" t="str">
        <f t="shared" si="31"/>
        <v/>
      </c>
      <c r="BF52" s="102" t="str">
        <f t="shared" si="31"/>
        <v/>
      </c>
      <c r="BG52" s="102" t="str">
        <f t="shared" si="31"/>
        <v/>
      </c>
      <c r="BH52" s="102" t="str">
        <f t="shared" si="31"/>
        <v/>
      </c>
      <c r="BI52" s="102" t="str">
        <f t="shared" si="31"/>
        <v/>
      </c>
      <c r="BJ52" s="102" t="str">
        <f t="shared" si="31"/>
        <v/>
      </c>
      <c r="BK52" s="102" t="str">
        <f t="shared" si="32"/>
        <v/>
      </c>
      <c r="BL52" s="102" t="str">
        <f t="shared" si="32"/>
        <v/>
      </c>
      <c r="BM52" s="102" t="str">
        <f t="shared" si="32"/>
        <v/>
      </c>
      <c r="BN52" s="102" t="str">
        <f t="shared" si="32"/>
        <v/>
      </c>
      <c r="BO52" s="102" t="str">
        <f t="shared" si="32"/>
        <v/>
      </c>
      <c r="BP52" s="102" t="str">
        <f t="shared" si="32"/>
        <v/>
      </c>
      <c r="BQ52" s="102" t="str">
        <f t="shared" si="32"/>
        <v/>
      </c>
      <c r="BR52" s="102" t="str">
        <f t="shared" si="32"/>
        <v/>
      </c>
    </row>
    <row r="53" spans="2:70" ht="15.95" hidden="1" customHeight="1" x14ac:dyDescent="0.3">
      <c r="B53" s="179"/>
      <c r="C53" s="86"/>
      <c r="D53" s="86"/>
      <c r="E53" s="88">
        <v>32</v>
      </c>
      <c r="F53" s="123"/>
      <c r="G53" s="136" t="str">
        <f t="shared" si="34"/>
        <v/>
      </c>
      <c r="H53" s="136" t="str">
        <f t="shared" si="24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33"/>
        <v/>
      </c>
      <c r="AM53" s="100" t="str">
        <f t="shared" si="25"/>
        <v/>
      </c>
      <c r="AN53" s="101">
        <v>0</v>
      </c>
      <c r="AO53" s="179"/>
      <c r="AP53" s="179" t="str">
        <f t="shared" si="26"/>
        <v/>
      </c>
      <c r="AQ53" s="179" t="str">
        <f t="shared" si="27"/>
        <v/>
      </c>
      <c r="AR53" s="179" t="str">
        <f>IF(OR(AL53=0,AL53=""),"",IF(OR(AL53=AL38,AL53=AL39,AL53=AL40,AL53=AL41,AL53=AL42,AL53=AL43,AL53=AL44,AL53=AL45,AL53=AL46,AL53=AL47,AL53=AL48,AL53=AL49,AL53=AL50,AL53=AL51,AL53=AL52),"=",""))</f>
        <v/>
      </c>
      <c r="AS53" s="179"/>
      <c r="AT53" s="179" t="str">
        <f t="shared" si="28"/>
        <v/>
      </c>
      <c r="AU53" s="179" t="str">
        <f t="shared" si="29"/>
        <v/>
      </c>
      <c r="AV53" s="179" t="str">
        <f>IF(OR(AM53=0,AM53=""),"",IF(OR(AM53=AM38,AM53=AM39,AM53=AM40,AM53=AM41,AM53=AM42,AM53=AM43,AM53=AM44,AM53=AM45,AM53=AM46,AM53=AM47,AM53=AM48,AM53=AM49,AM53=AM50,AM53=AM51,AM53=AM52),"=",""))</f>
        <v/>
      </c>
      <c r="AW53" s="179" t="e">
        <f>IF(OR(AK53=0,AG53=0,#REF!="B"),"",AK53)</f>
        <v>#REF!</v>
      </c>
      <c r="AX53" s="179" t="e">
        <f>IF(OR(AK53=0,AG53=0,#REF!="A"),"",AK53)</f>
        <v>#REF!</v>
      </c>
      <c r="AZ53" s="102" t="e">
        <f t="shared" si="30"/>
        <v>#REF!</v>
      </c>
      <c r="BA53" s="102" t="e">
        <f t="shared" si="30"/>
        <v>#REF!</v>
      </c>
      <c r="BB53" s="93"/>
      <c r="BC53" s="102" t="str">
        <f t="shared" si="31"/>
        <v/>
      </c>
      <c r="BD53" s="102" t="str">
        <f t="shared" si="31"/>
        <v/>
      </c>
      <c r="BE53" s="102" t="str">
        <f t="shared" si="31"/>
        <v/>
      </c>
      <c r="BF53" s="102" t="str">
        <f t="shared" si="31"/>
        <v/>
      </c>
      <c r="BG53" s="102" t="str">
        <f t="shared" si="31"/>
        <v/>
      </c>
      <c r="BH53" s="102" t="str">
        <f t="shared" si="31"/>
        <v/>
      </c>
      <c r="BI53" s="102" t="str">
        <f t="shared" si="31"/>
        <v/>
      </c>
      <c r="BJ53" s="102" t="str">
        <f t="shared" si="31"/>
        <v/>
      </c>
      <c r="BK53" s="102" t="str">
        <f t="shared" si="32"/>
        <v/>
      </c>
      <c r="BL53" s="102" t="str">
        <f t="shared" si="32"/>
        <v/>
      </c>
      <c r="BM53" s="102" t="str">
        <f t="shared" si="32"/>
        <v/>
      </c>
      <c r="BN53" s="102" t="str">
        <f t="shared" si="32"/>
        <v/>
      </c>
      <c r="BO53" s="102" t="str">
        <f t="shared" si="32"/>
        <v/>
      </c>
      <c r="BP53" s="102" t="str">
        <f t="shared" si="32"/>
        <v/>
      </c>
      <c r="BQ53" s="102" t="str">
        <f t="shared" si="32"/>
        <v/>
      </c>
      <c r="BR53" s="102" t="str">
        <f t="shared" si="32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35">COUNTIF(BC38:BC53,BC37)</f>
        <v>0</v>
      </c>
      <c r="BD54" s="93">
        <f t="shared" si="35"/>
        <v>0</v>
      </c>
      <c r="BE54" s="93">
        <f t="shared" si="35"/>
        <v>0</v>
      </c>
      <c r="BF54" s="93">
        <f t="shared" si="35"/>
        <v>0</v>
      </c>
      <c r="BG54" s="93">
        <f t="shared" si="35"/>
        <v>0</v>
      </c>
      <c r="BH54" s="93">
        <f t="shared" si="35"/>
        <v>0</v>
      </c>
      <c r="BI54" s="93">
        <f t="shared" si="35"/>
        <v>0</v>
      </c>
      <c r="BJ54" s="93">
        <f t="shared" si="35"/>
        <v>0</v>
      </c>
      <c r="BK54" s="93">
        <f t="shared" si="35"/>
        <v>0</v>
      </c>
      <c r="BL54" s="93">
        <f t="shared" si="35"/>
        <v>0</v>
      </c>
      <c r="BM54" s="93">
        <f t="shared" si="35"/>
        <v>0</v>
      </c>
      <c r="BN54" s="93">
        <f t="shared" si="35"/>
        <v>0</v>
      </c>
      <c r="BO54" s="93">
        <f t="shared" si="35"/>
        <v>0</v>
      </c>
      <c r="BP54" s="93">
        <f t="shared" si="35"/>
        <v>0</v>
      </c>
      <c r="BQ54" s="93">
        <f t="shared" si="35"/>
        <v>0</v>
      </c>
      <c r="BR54" s="93">
        <f t="shared" si="35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83">
        <v>17</v>
      </c>
      <c r="F57" s="183" t="str">
        <f t="shared" ref="F57:F64" si="36">IF(ISERROR(VLOOKUP(C57,$K$68:$N$99,4,FALSE))=TRUE,"",IF(VLOOKUP(C57,$K$68:$N$99,4,FALSE)=0,"",VLOOKUP(C57,$K$68:$N$99,4,FALSE)))</f>
        <v/>
      </c>
      <c r="G57" s="126" t="str">
        <f t="shared" ref="G57:G64" si="37">IF(ISERROR(VLOOKUP(F57,$F$68:$H$99,2,FALSE))=TRUE,"",VLOOKUP(F57,$F$68:$H$99,2,FALSE))</f>
        <v/>
      </c>
      <c r="H57" s="126" t="str">
        <f t="shared" ref="H57:H64" si="38">IF(ISERROR(VLOOKUP(F57,$F$68:$H$99,3,FALSE))=TRUE,"",VLOOKUP(F57,$F$68:$H$99,3,FALSE))</f>
        <v/>
      </c>
      <c r="I57" s="384" t="str">
        <f t="shared" ref="I57:I64" si="39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40">IF(ISERROR(VLOOKUP(K57,$C$6:$AP$21,31,FALSE))=TRUE,"",CONCATENATE(VLOOKUP(K57,$C$6:$AP$21,38,FALSE),VLOOKUP(K57,$C$6:$AP$21,42,FALSE)))</f>
        <v/>
      </c>
      <c r="M57" s="321" t="str">
        <f t="shared" ref="M57:M64" si="41">IF(ISERROR(VLOOKUP(D57,$K$68:$N$99,4,FALSE))=TRUE,"",IF(VLOOKUP(D57,$K$68:$N$99,4,FALSE)=0,"",VLOOKUP(D57,$K$68:$N$99,4,FALSE)))</f>
        <v/>
      </c>
      <c r="N57" s="323"/>
      <c r="O57" s="388" t="str">
        <f t="shared" ref="O57:O64" si="42">IF(ISERROR(VLOOKUP(M57,$F$68:$H$99,2,FALSE))=TRUE,"",VLOOKUP(M57,$F$68:$H$99,2,FALSE))</f>
        <v/>
      </c>
      <c r="P57" s="389" t="str">
        <f t="shared" ref="P57:T64" si="43">IF(ISERROR(VLOOKUP(O57,$F$68:$H$99,2,FALSE))=TRUE,"",VLOOKUP(O57,$F$68:$H$99,2,FALSE))</f>
        <v/>
      </c>
      <c r="Q57" s="389" t="str">
        <f t="shared" si="43"/>
        <v/>
      </c>
      <c r="R57" s="389" t="str">
        <f t="shared" si="43"/>
        <v/>
      </c>
      <c r="S57" s="389" t="str">
        <f t="shared" si="43"/>
        <v/>
      </c>
      <c r="T57" s="390" t="str">
        <f t="shared" si="43"/>
        <v/>
      </c>
      <c r="U57" s="388" t="str">
        <f t="shared" ref="U57:U64" si="44">IF(ISERROR(VLOOKUP(M57,$F$68:$H$99,3,FALSE))=TRUE,"",VLOOKUP(M57,$F$68:$H$99,3,FALSE))</f>
        <v/>
      </c>
      <c r="V57" s="389" t="str">
        <f t="shared" ref="V57:Z64" si="45">IF(ISERROR(VLOOKUP(T57,$F$68:$H$99,3,FALSE))=TRUE,"",VLOOKUP(T57,$F$68:$H$99,3,FALSE))</f>
        <v/>
      </c>
      <c r="W57" s="389" t="str">
        <f t="shared" si="45"/>
        <v/>
      </c>
      <c r="X57" s="389" t="str">
        <f t="shared" si="45"/>
        <v/>
      </c>
      <c r="Y57" s="389" t="str">
        <f t="shared" si="45"/>
        <v/>
      </c>
      <c r="Z57" s="390" t="str">
        <f t="shared" si="45"/>
        <v/>
      </c>
      <c r="AA57" s="384" t="str">
        <f t="shared" ref="AA57:AA64" si="46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83">
        <v>18</v>
      </c>
      <c r="F58" s="183" t="str">
        <f t="shared" si="36"/>
        <v/>
      </c>
      <c r="G58" s="126" t="str">
        <f t="shared" si="37"/>
        <v/>
      </c>
      <c r="H58" s="126" t="str">
        <f t="shared" si="38"/>
        <v/>
      </c>
      <c r="I58" s="384" t="str">
        <f t="shared" si="39"/>
        <v/>
      </c>
      <c r="J58" s="385"/>
      <c r="K58" s="386">
        <v>26</v>
      </c>
      <c r="L58" s="387" t="str">
        <f t="shared" si="40"/>
        <v/>
      </c>
      <c r="M58" s="321" t="str">
        <f t="shared" si="41"/>
        <v/>
      </c>
      <c r="N58" s="323"/>
      <c r="O58" s="388" t="str">
        <f t="shared" si="42"/>
        <v/>
      </c>
      <c r="P58" s="389" t="str">
        <f t="shared" si="43"/>
        <v/>
      </c>
      <c r="Q58" s="389" t="str">
        <f t="shared" si="43"/>
        <v/>
      </c>
      <c r="R58" s="389" t="str">
        <f t="shared" si="43"/>
        <v/>
      </c>
      <c r="S58" s="389" t="str">
        <f t="shared" si="43"/>
        <v/>
      </c>
      <c r="T58" s="390" t="str">
        <f t="shared" si="43"/>
        <v/>
      </c>
      <c r="U58" s="388" t="str">
        <f t="shared" si="44"/>
        <v/>
      </c>
      <c r="V58" s="389" t="str">
        <f t="shared" si="45"/>
        <v/>
      </c>
      <c r="W58" s="389" t="str">
        <f t="shared" si="45"/>
        <v/>
      </c>
      <c r="X58" s="389" t="str">
        <f t="shared" si="45"/>
        <v/>
      </c>
      <c r="Y58" s="389" t="str">
        <f t="shared" si="45"/>
        <v/>
      </c>
      <c r="Z58" s="390" t="str">
        <f t="shared" si="45"/>
        <v/>
      </c>
      <c r="AA58" s="384" t="str">
        <f t="shared" si="46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83">
        <v>19</v>
      </c>
      <c r="F59" s="183" t="str">
        <f t="shared" si="36"/>
        <v/>
      </c>
      <c r="G59" s="126" t="str">
        <f t="shared" si="37"/>
        <v/>
      </c>
      <c r="H59" s="126" t="str">
        <f t="shared" si="38"/>
        <v/>
      </c>
      <c r="I59" s="384" t="str">
        <f t="shared" si="39"/>
        <v/>
      </c>
      <c r="J59" s="385"/>
      <c r="K59" s="386">
        <v>27</v>
      </c>
      <c r="L59" s="387" t="str">
        <f t="shared" si="40"/>
        <v/>
      </c>
      <c r="M59" s="321" t="str">
        <f t="shared" si="41"/>
        <v/>
      </c>
      <c r="N59" s="323"/>
      <c r="O59" s="388" t="str">
        <f t="shared" si="42"/>
        <v/>
      </c>
      <c r="P59" s="389" t="str">
        <f t="shared" si="43"/>
        <v/>
      </c>
      <c r="Q59" s="389" t="str">
        <f t="shared" si="43"/>
        <v/>
      </c>
      <c r="R59" s="389" t="str">
        <f t="shared" si="43"/>
        <v/>
      </c>
      <c r="S59" s="389" t="str">
        <f t="shared" si="43"/>
        <v/>
      </c>
      <c r="T59" s="390" t="str">
        <f t="shared" si="43"/>
        <v/>
      </c>
      <c r="U59" s="388" t="str">
        <f t="shared" si="44"/>
        <v/>
      </c>
      <c r="V59" s="389" t="str">
        <f t="shared" si="45"/>
        <v/>
      </c>
      <c r="W59" s="389" t="str">
        <f t="shared" si="45"/>
        <v/>
      </c>
      <c r="X59" s="389" t="str">
        <f t="shared" si="45"/>
        <v/>
      </c>
      <c r="Y59" s="389" t="str">
        <f t="shared" si="45"/>
        <v/>
      </c>
      <c r="Z59" s="390" t="str">
        <f t="shared" si="45"/>
        <v/>
      </c>
      <c r="AA59" s="384" t="str">
        <f t="shared" si="46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83">
        <v>20</v>
      </c>
      <c r="F60" s="183" t="str">
        <f t="shared" si="36"/>
        <v/>
      </c>
      <c r="G60" s="126" t="str">
        <f t="shared" si="37"/>
        <v/>
      </c>
      <c r="H60" s="126" t="str">
        <f t="shared" si="38"/>
        <v/>
      </c>
      <c r="I60" s="384" t="str">
        <f t="shared" si="39"/>
        <v/>
      </c>
      <c r="J60" s="385"/>
      <c r="K60" s="386">
        <v>28</v>
      </c>
      <c r="L60" s="387" t="str">
        <f t="shared" si="40"/>
        <v/>
      </c>
      <c r="M60" s="321" t="str">
        <f t="shared" si="41"/>
        <v/>
      </c>
      <c r="N60" s="323"/>
      <c r="O60" s="388" t="str">
        <f t="shared" si="42"/>
        <v/>
      </c>
      <c r="P60" s="389" t="str">
        <f t="shared" si="43"/>
        <v/>
      </c>
      <c r="Q60" s="389" t="str">
        <f t="shared" si="43"/>
        <v/>
      </c>
      <c r="R60" s="389" t="str">
        <f t="shared" si="43"/>
        <v/>
      </c>
      <c r="S60" s="389" t="str">
        <f t="shared" si="43"/>
        <v/>
      </c>
      <c r="T60" s="390" t="str">
        <f t="shared" si="43"/>
        <v/>
      </c>
      <c r="U60" s="388" t="str">
        <f t="shared" si="44"/>
        <v/>
      </c>
      <c r="V60" s="389" t="str">
        <f t="shared" si="45"/>
        <v/>
      </c>
      <c r="W60" s="389" t="str">
        <f t="shared" si="45"/>
        <v/>
      </c>
      <c r="X60" s="389" t="str">
        <f t="shared" si="45"/>
        <v/>
      </c>
      <c r="Y60" s="389" t="str">
        <f t="shared" si="45"/>
        <v/>
      </c>
      <c r="Z60" s="390" t="str">
        <f t="shared" si="45"/>
        <v/>
      </c>
      <c r="AA60" s="384" t="str">
        <f t="shared" si="46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83">
        <v>21</v>
      </c>
      <c r="F61" s="183" t="str">
        <f t="shared" si="36"/>
        <v/>
      </c>
      <c r="G61" s="126" t="str">
        <f t="shared" si="37"/>
        <v/>
      </c>
      <c r="H61" s="126" t="str">
        <f t="shared" si="38"/>
        <v/>
      </c>
      <c r="I61" s="384" t="str">
        <f t="shared" si="39"/>
        <v/>
      </c>
      <c r="J61" s="385"/>
      <c r="K61" s="386">
        <v>29</v>
      </c>
      <c r="L61" s="387" t="str">
        <f t="shared" si="40"/>
        <v/>
      </c>
      <c r="M61" s="321" t="str">
        <f t="shared" si="41"/>
        <v/>
      </c>
      <c r="N61" s="323"/>
      <c r="O61" s="388" t="str">
        <f t="shared" si="42"/>
        <v/>
      </c>
      <c r="P61" s="389" t="str">
        <f t="shared" si="43"/>
        <v/>
      </c>
      <c r="Q61" s="389" t="str">
        <f t="shared" si="43"/>
        <v/>
      </c>
      <c r="R61" s="389" t="str">
        <f t="shared" si="43"/>
        <v/>
      </c>
      <c r="S61" s="389" t="str">
        <f t="shared" si="43"/>
        <v/>
      </c>
      <c r="T61" s="390" t="str">
        <f t="shared" si="43"/>
        <v/>
      </c>
      <c r="U61" s="388" t="str">
        <f t="shared" si="44"/>
        <v/>
      </c>
      <c r="V61" s="389" t="str">
        <f t="shared" si="45"/>
        <v/>
      </c>
      <c r="W61" s="389" t="str">
        <f t="shared" si="45"/>
        <v/>
      </c>
      <c r="X61" s="389" t="str">
        <f t="shared" si="45"/>
        <v/>
      </c>
      <c r="Y61" s="389" t="str">
        <f t="shared" si="45"/>
        <v/>
      </c>
      <c r="Z61" s="390" t="str">
        <f t="shared" si="45"/>
        <v/>
      </c>
      <c r="AA61" s="384" t="str">
        <f t="shared" si="46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83">
        <v>22</v>
      </c>
      <c r="F62" s="183" t="str">
        <f t="shared" si="36"/>
        <v/>
      </c>
      <c r="G62" s="126" t="str">
        <f t="shared" si="37"/>
        <v/>
      </c>
      <c r="H62" s="126" t="str">
        <f t="shared" si="38"/>
        <v/>
      </c>
      <c r="I62" s="384" t="str">
        <f t="shared" si="39"/>
        <v/>
      </c>
      <c r="J62" s="385"/>
      <c r="K62" s="386">
        <v>30</v>
      </c>
      <c r="L62" s="387" t="str">
        <f t="shared" si="40"/>
        <v/>
      </c>
      <c r="M62" s="321" t="str">
        <f t="shared" si="41"/>
        <v/>
      </c>
      <c r="N62" s="323"/>
      <c r="O62" s="388" t="str">
        <f t="shared" si="42"/>
        <v/>
      </c>
      <c r="P62" s="389" t="str">
        <f t="shared" si="43"/>
        <v/>
      </c>
      <c r="Q62" s="389" t="str">
        <f t="shared" si="43"/>
        <v/>
      </c>
      <c r="R62" s="389" t="str">
        <f t="shared" si="43"/>
        <v/>
      </c>
      <c r="S62" s="389" t="str">
        <f t="shared" si="43"/>
        <v/>
      </c>
      <c r="T62" s="390" t="str">
        <f t="shared" si="43"/>
        <v/>
      </c>
      <c r="U62" s="388" t="str">
        <f t="shared" si="44"/>
        <v/>
      </c>
      <c r="V62" s="389" t="str">
        <f t="shared" si="45"/>
        <v/>
      </c>
      <c r="W62" s="389" t="str">
        <f t="shared" si="45"/>
        <v/>
      </c>
      <c r="X62" s="389" t="str">
        <f t="shared" si="45"/>
        <v/>
      </c>
      <c r="Y62" s="389" t="str">
        <f t="shared" si="45"/>
        <v/>
      </c>
      <c r="Z62" s="390" t="str">
        <f t="shared" si="45"/>
        <v/>
      </c>
      <c r="AA62" s="384" t="str">
        <f t="shared" si="46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83">
        <v>23</v>
      </c>
      <c r="F63" s="183" t="str">
        <f t="shared" si="36"/>
        <v/>
      </c>
      <c r="G63" s="126" t="str">
        <f t="shared" si="37"/>
        <v/>
      </c>
      <c r="H63" s="126" t="str">
        <f t="shared" si="38"/>
        <v/>
      </c>
      <c r="I63" s="384" t="str">
        <f t="shared" si="39"/>
        <v/>
      </c>
      <c r="J63" s="385"/>
      <c r="K63" s="386">
        <v>31</v>
      </c>
      <c r="L63" s="387" t="str">
        <f t="shared" si="40"/>
        <v/>
      </c>
      <c r="M63" s="321" t="str">
        <f t="shared" si="41"/>
        <v/>
      </c>
      <c r="N63" s="323"/>
      <c r="O63" s="388" t="str">
        <f t="shared" si="42"/>
        <v/>
      </c>
      <c r="P63" s="389" t="str">
        <f t="shared" si="43"/>
        <v/>
      </c>
      <c r="Q63" s="389" t="str">
        <f t="shared" si="43"/>
        <v/>
      </c>
      <c r="R63" s="389" t="str">
        <f t="shared" si="43"/>
        <v/>
      </c>
      <c r="S63" s="389" t="str">
        <f t="shared" si="43"/>
        <v/>
      </c>
      <c r="T63" s="390" t="str">
        <f t="shared" si="43"/>
        <v/>
      </c>
      <c r="U63" s="388" t="str">
        <f t="shared" si="44"/>
        <v/>
      </c>
      <c r="V63" s="389" t="str">
        <f t="shared" si="45"/>
        <v/>
      </c>
      <c r="W63" s="389" t="str">
        <f t="shared" si="45"/>
        <v/>
      </c>
      <c r="X63" s="389" t="str">
        <f t="shared" si="45"/>
        <v/>
      </c>
      <c r="Y63" s="389" t="str">
        <f t="shared" si="45"/>
        <v/>
      </c>
      <c r="Z63" s="390" t="str">
        <f t="shared" si="45"/>
        <v/>
      </c>
      <c r="AA63" s="384" t="str">
        <f t="shared" si="46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83">
        <v>24</v>
      </c>
      <c r="F64" s="183" t="str">
        <f t="shared" si="36"/>
        <v/>
      </c>
      <c r="G64" s="126" t="str">
        <f t="shared" si="37"/>
        <v/>
      </c>
      <c r="H64" s="126" t="str">
        <f t="shared" si="38"/>
        <v/>
      </c>
      <c r="I64" s="384" t="str">
        <f t="shared" si="39"/>
        <v/>
      </c>
      <c r="J64" s="385"/>
      <c r="K64" s="386">
        <v>32</v>
      </c>
      <c r="L64" s="387" t="str">
        <f t="shared" si="40"/>
        <v/>
      </c>
      <c r="M64" s="321" t="str">
        <f t="shared" si="41"/>
        <v/>
      </c>
      <c r="N64" s="323"/>
      <c r="O64" s="388" t="str">
        <f t="shared" si="42"/>
        <v/>
      </c>
      <c r="P64" s="389" t="str">
        <f t="shared" si="43"/>
        <v/>
      </c>
      <c r="Q64" s="389" t="str">
        <f t="shared" si="43"/>
        <v/>
      </c>
      <c r="R64" s="389" t="str">
        <f t="shared" si="43"/>
        <v/>
      </c>
      <c r="S64" s="389" t="str">
        <f t="shared" si="43"/>
        <v/>
      </c>
      <c r="T64" s="390" t="str">
        <f t="shared" si="43"/>
        <v/>
      </c>
      <c r="U64" s="388" t="str">
        <f t="shared" si="44"/>
        <v/>
      </c>
      <c r="V64" s="389" t="str">
        <f t="shared" si="45"/>
        <v/>
      </c>
      <c r="W64" s="389" t="str">
        <f t="shared" si="45"/>
        <v/>
      </c>
      <c r="X64" s="389" t="str">
        <f t="shared" si="45"/>
        <v/>
      </c>
      <c r="Y64" s="389" t="str">
        <f t="shared" si="45"/>
        <v/>
      </c>
      <c r="Z64" s="390" t="str">
        <f t="shared" si="45"/>
        <v/>
      </c>
      <c r="AA64" s="384" t="str">
        <f t="shared" si="46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47">F6</f>
        <v>187</v>
      </c>
      <c r="G68" s="128" t="str">
        <f t="shared" si="47"/>
        <v>Laura ARMORGIE</v>
      </c>
      <c r="H68" s="129" t="str">
        <f t="shared" si="47"/>
        <v>Herts Phoenix</v>
      </c>
      <c r="I68" s="391">
        <f>AG6</f>
        <v>1.74</v>
      </c>
      <c r="J68" s="392"/>
      <c r="K68" s="393">
        <f t="shared" ref="K68:K83" si="48">AK6</f>
        <v>2</v>
      </c>
      <c r="L68" s="394"/>
      <c r="M68" s="130"/>
      <c r="N68" s="395">
        <f t="shared" ref="N68:N99" si="49">F68</f>
        <v>187</v>
      </c>
      <c r="O68" s="396"/>
    </row>
    <row r="69" spans="5:15" hidden="1" x14ac:dyDescent="0.3">
      <c r="E69" s="81" t="s">
        <v>46</v>
      </c>
      <c r="F69" s="127">
        <f t="shared" si="47"/>
        <v>190</v>
      </c>
      <c r="G69" s="128" t="str">
        <f t="shared" si="47"/>
        <v>Danielle HOPKINS</v>
      </c>
      <c r="H69" s="129" t="str">
        <f t="shared" si="47"/>
        <v>Worcester</v>
      </c>
      <c r="I69" s="391">
        <f t="shared" ref="I69:I83" si="50">AG7</f>
        <v>1.68</v>
      </c>
      <c r="J69" s="392"/>
      <c r="K69" s="393">
        <f t="shared" si="48"/>
        <v>3</v>
      </c>
      <c r="L69" s="394"/>
      <c r="M69" s="130"/>
      <c r="N69" s="395">
        <f t="shared" si="49"/>
        <v>190</v>
      </c>
      <c r="O69" s="396"/>
    </row>
    <row r="70" spans="5:15" hidden="1" x14ac:dyDescent="0.3">
      <c r="E70" s="81" t="s">
        <v>46</v>
      </c>
      <c r="F70" s="127">
        <f t="shared" si="47"/>
        <v>181</v>
      </c>
      <c r="G70" s="128" t="str">
        <f t="shared" si="47"/>
        <v>Laura ZIALOR</v>
      </c>
      <c r="H70" s="129" t="str">
        <f t="shared" si="47"/>
        <v>M Milton Keynes</v>
      </c>
      <c r="I70" s="391">
        <f t="shared" si="50"/>
        <v>1.77</v>
      </c>
      <c r="J70" s="392"/>
      <c r="K70" s="393">
        <f t="shared" si="48"/>
        <v>1</v>
      </c>
      <c r="L70" s="394"/>
      <c r="M70" s="130"/>
      <c r="N70" s="395">
        <f t="shared" si="49"/>
        <v>181</v>
      </c>
      <c r="O70" s="396"/>
    </row>
    <row r="71" spans="5:15" hidden="1" x14ac:dyDescent="0.3">
      <c r="E71" s="81" t="s">
        <v>46</v>
      </c>
      <c r="F71" s="127">
        <f t="shared" si="47"/>
        <v>177</v>
      </c>
      <c r="G71" s="128" t="str">
        <f t="shared" si="47"/>
        <v>Kate ANSON</v>
      </c>
      <c r="H71" s="129" t="str">
        <f t="shared" si="47"/>
        <v>Liverpool Harriers</v>
      </c>
      <c r="I71" s="391">
        <f t="shared" si="50"/>
        <v>1.68</v>
      </c>
      <c r="J71" s="392"/>
      <c r="K71" s="393">
        <f t="shared" si="48"/>
        <v>4</v>
      </c>
      <c r="L71" s="394"/>
      <c r="M71" s="130"/>
      <c r="N71" s="395">
        <f t="shared" si="49"/>
        <v>177</v>
      </c>
      <c r="O71" s="396"/>
    </row>
    <row r="72" spans="5:15" hidden="1" x14ac:dyDescent="0.3">
      <c r="E72" s="81" t="s">
        <v>46</v>
      </c>
      <c r="F72" s="127">
        <f t="shared" si="47"/>
        <v>185</v>
      </c>
      <c r="G72" s="128" t="str">
        <f t="shared" si="47"/>
        <v>Hannah TAPLEY</v>
      </c>
      <c r="H72" s="129" t="str">
        <f t="shared" si="47"/>
        <v>Cardiff</v>
      </c>
      <c r="I72" s="391">
        <f t="shared" si="50"/>
        <v>0</v>
      </c>
      <c r="J72" s="392"/>
      <c r="K72" s="393">
        <f t="shared" si="48"/>
        <v>0</v>
      </c>
      <c r="L72" s="394"/>
      <c r="M72" s="130"/>
      <c r="N72" s="395">
        <f t="shared" si="49"/>
        <v>185</v>
      </c>
      <c r="O72" s="396"/>
    </row>
    <row r="73" spans="5:15" hidden="1" x14ac:dyDescent="0.3">
      <c r="E73" s="81" t="s">
        <v>46</v>
      </c>
      <c r="F73" s="127">
        <f t="shared" si="47"/>
        <v>0</v>
      </c>
      <c r="G73" s="128" t="str">
        <f t="shared" si="47"/>
        <v/>
      </c>
      <c r="H73" s="129" t="str">
        <f t="shared" si="47"/>
        <v/>
      </c>
      <c r="I73" s="391">
        <f t="shared" si="50"/>
        <v>0</v>
      </c>
      <c r="J73" s="392"/>
      <c r="K73" s="393">
        <f t="shared" si="48"/>
        <v>0</v>
      </c>
      <c r="L73" s="394"/>
      <c r="M73" s="130"/>
      <c r="N73" s="395">
        <f t="shared" si="49"/>
        <v>0</v>
      </c>
      <c r="O73" s="396"/>
    </row>
    <row r="74" spans="5:15" hidden="1" x14ac:dyDescent="0.3">
      <c r="E74" s="81" t="s">
        <v>46</v>
      </c>
      <c r="F74" s="127">
        <f t="shared" si="47"/>
        <v>183</v>
      </c>
      <c r="G74" s="128" t="str">
        <f t="shared" si="47"/>
        <v>Lily  FRANKS</v>
      </c>
      <c r="H74" s="129" t="str">
        <f t="shared" si="47"/>
        <v>Crawley Athletics Club</v>
      </c>
      <c r="I74" s="391">
        <f t="shared" si="50"/>
        <v>1.64</v>
      </c>
      <c r="J74" s="392"/>
      <c r="K74" s="393">
        <f t="shared" si="48"/>
        <v>5</v>
      </c>
      <c r="L74" s="394"/>
      <c r="M74" s="130"/>
      <c r="N74" s="395">
        <f t="shared" si="49"/>
        <v>183</v>
      </c>
      <c r="O74" s="396"/>
    </row>
    <row r="75" spans="5:15" hidden="1" x14ac:dyDescent="0.3">
      <c r="E75" s="81" t="s">
        <v>46</v>
      </c>
      <c r="F75" s="127">
        <f t="shared" si="47"/>
        <v>0</v>
      </c>
      <c r="G75" s="128" t="str">
        <f t="shared" si="47"/>
        <v/>
      </c>
      <c r="H75" s="129" t="str">
        <f t="shared" si="47"/>
        <v/>
      </c>
      <c r="I75" s="391">
        <f t="shared" si="50"/>
        <v>0</v>
      </c>
      <c r="J75" s="392"/>
      <c r="K75" s="393">
        <f t="shared" si="48"/>
        <v>0</v>
      </c>
      <c r="L75" s="394"/>
      <c r="M75" s="130"/>
      <c r="N75" s="395">
        <f t="shared" si="49"/>
        <v>0</v>
      </c>
      <c r="O75" s="396"/>
    </row>
    <row r="76" spans="5:15" hidden="1" x14ac:dyDescent="0.3">
      <c r="E76" s="81" t="s">
        <v>46</v>
      </c>
      <c r="F76" s="127">
        <f t="shared" si="47"/>
        <v>0</v>
      </c>
      <c r="G76" s="128" t="str">
        <f t="shared" si="47"/>
        <v/>
      </c>
      <c r="H76" s="129" t="str">
        <f t="shared" si="47"/>
        <v/>
      </c>
      <c r="I76" s="391">
        <f t="shared" si="50"/>
        <v>0</v>
      </c>
      <c r="J76" s="392"/>
      <c r="K76" s="393">
        <f t="shared" si="48"/>
        <v>0</v>
      </c>
      <c r="L76" s="394"/>
      <c r="M76" s="130"/>
      <c r="N76" s="395">
        <f t="shared" si="49"/>
        <v>0</v>
      </c>
      <c r="O76" s="396"/>
    </row>
    <row r="77" spans="5:15" hidden="1" x14ac:dyDescent="0.3">
      <c r="E77" s="81" t="s">
        <v>46</v>
      </c>
      <c r="F77" s="127">
        <f t="shared" si="47"/>
        <v>0</v>
      </c>
      <c r="G77" s="128" t="str">
        <f t="shared" si="47"/>
        <v/>
      </c>
      <c r="H77" s="129" t="str">
        <f t="shared" si="47"/>
        <v/>
      </c>
      <c r="I77" s="391">
        <f t="shared" si="50"/>
        <v>0</v>
      </c>
      <c r="J77" s="392"/>
      <c r="K77" s="393">
        <f t="shared" si="48"/>
        <v>0</v>
      </c>
      <c r="L77" s="394"/>
      <c r="M77" s="130"/>
      <c r="N77" s="395">
        <f t="shared" si="49"/>
        <v>0</v>
      </c>
      <c r="O77" s="396"/>
    </row>
    <row r="78" spans="5:15" hidden="1" x14ac:dyDescent="0.3">
      <c r="E78" s="81" t="s">
        <v>46</v>
      </c>
      <c r="F78" s="127">
        <f t="shared" si="47"/>
        <v>0</v>
      </c>
      <c r="G78" s="128" t="str">
        <f t="shared" si="47"/>
        <v/>
      </c>
      <c r="H78" s="129" t="str">
        <f t="shared" si="47"/>
        <v/>
      </c>
      <c r="I78" s="391">
        <f t="shared" si="50"/>
        <v>0</v>
      </c>
      <c r="J78" s="392"/>
      <c r="K78" s="393">
        <f t="shared" si="48"/>
        <v>0</v>
      </c>
      <c r="L78" s="394"/>
      <c r="M78" s="130"/>
      <c r="N78" s="395">
        <f t="shared" si="49"/>
        <v>0</v>
      </c>
      <c r="O78" s="396"/>
    </row>
    <row r="79" spans="5:15" hidden="1" x14ac:dyDescent="0.3">
      <c r="E79" s="81" t="s">
        <v>46</v>
      </c>
      <c r="F79" s="127">
        <f t="shared" si="47"/>
        <v>0</v>
      </c>
      <c r="G79" s="128" t="str">
        <f t="shared" si="47"/>
        <v/>
      </c>
      <c r="H79" s="129" t="str">
        <f t="shared" si="47"/>
        <v/>
      </c>
      <c r="I79" s="391">
        <f t="shared" si="50"/>
        <v>0</v>
      </c>
      <c r="J79" s="392"/>
      <c r="K79" s="393">
        <f t="shared" si="48"/>
        <v>0</v>
      </c>
      <c r="L79" s="394"/>
      <c r="M79" s="130"/>
      <c r="N79" s="395">
        <f t="shared" si="49"/>
        <v>0</v>
      </c>
      <c r="O79" s="396"/>
    </row>
    <row r="80" spans="5:15" hidden="1" x14ac:dyDescent="0.3">
      <c r="E80" s="81" t="s">
        <v>46</v>
      </c>
      <c r="F80" s="127">
        <f t="shared" si="47"/>
        <v>0</v>
      </c>
      <c r="G80" s="128" t="str">
        <f t="shared" si="47"/>
        <v/>
      </c>
      <c r="H80" s="129" t="str">
        <f t="shared" si="47"/>
        <v/>
      </c>
      <c r="I80" s="391">
        <f t="shared" si="50"/>
        <v>0</v>
      </c>
      <c r="J80" s="392"/>
      <c r="K80" s="393">
        <f t="shared" si="48"/>
        <v>0</v>
      </c>
      <c r="L80" s="394"/>
      <c r="M80" s="130"/>
      <c r="N80" s="395">
        <f t="shared" si="49"/>
        <v>0</v>
      </c>
      <c r="O80" s="396"/>
    </row>
    <row r="81" spans="5:15" hidden="1" x14ac:dyDescent="0.3">
      <c r="E81" s="81" t="s">
        <v>46</v>
      </c>
      <c r="F81" s="127">
        <f t="shared" si="47"/>
        <v>0</v>
      </c>
      <c r="G81" s="128" t="str">
        <f t="shared" si="47"/>
        <v/>
      </c>
      <c r="H81" s="129" t="str">
        <f t="shared" si="47"/>
        <v/>
      </c>
      <c r="I81" s="391">
        <f t="shared" si="50"/>
        <v>0</v>
      </c>
      <c r="J81" s="392"/>
      <c r="K81" s="393">
        <f t="shared" si="48"/>
        <v>0</v>
      </c>
      <c r="L81" s="394"/>
      <c r="M81" s="130"/>
      <c r="N81" s="395">
        <f t="shared" si="49"/>
        <v>0</v>
      </c>
      <c r="O81" s="396"/>
    </row>
    <row r="82" spans="5:15" hidden="1" x14ac:dyDescent="0.3">
      <c r="E82" s="81" t="s">
        <v>46</v>
      </c>
      <c r="F82" s="127">
        <f t="shared" si="47"/>
        <v>0</v>
      </c>
      <c r="G82" s="128" t="str">
        <f t="shared" si="47"/>
        <v/>
      </c>
      <c r="H82" s="129" t="str">
        <f t="shared" si="47"/>
        <v/>
      </c>
      <c r="I82" s="391">
        <f t="shared" si="50"/>
        <v>0</v>
      </c>
      <c r="J82" s="392"/>
      <c r="K82" s="393">
        <f t="shared" si="48"/>
        <v>0</v>
      </c>
      <c r="L82" s="394"/>
      <c r="M82" s="130"/>
      <c r="N82" s="395">
        <f t="shared" si="49"/>
        <v>0</v>
      </c>
      <c r="O82" s="396"/>
    </row>
    <row r="83" spans="5:15" hidden="1" x14ac:dyDescent="0.3">
      <c r="E83" s="81" t="s">
        <v>46</v>
      </c>
      <c r="F83" s="127">
        <f t="shared" si="47"/>
        <v>0</v>
      </c>
      <c r="G83" s="128" t="str">
        <f t="shared" si="47"/>
        <v/>
      </c>
      <c r="H83" s="129" t="str">
        <f t="shared" si="47"/>
        <v/>
      </c>
      <c r="I83" s="391">
        <f t="shared" si="50"/>
        <v>0</v>
      </c>
      <c r="J83" s="392"/>
      <c r="K83" s="393">
        <f t="shared" si="48"/>
        <v>0</v>
      </c>
      <c r="L83" s="394"/>
      <c r="M83" s="130"/>
      <c r="N83" s="395">
        <f t="shared" si="49"/>
        <v>0</v>
      </c>
      <c r="O83" s="396"/>
    </row>
    <row r="84" spans="5:15" hidden="1" x14ac:dyDescent="0.3">
      <c r="E84" s="81" t="s">
        <v>46</v>
      </c>
      <c r="F84" s="127">
        <f t="shared" ref="F84:H99" si="51">F38</f>
        <v>0</v>
      </c>
      <c r="G84" s="128" t="str">
        <f t="shared" si="51"/>
        <v/>
      </c>
      <c r="H84" s="129" t="str">
        <f t="shared" si="51"/>
        <v/>
      </c>
      <c r="I84" s="391">
        <f t="shared" ref="I84:I99" si="52">AG38</f>
        <v>0</v>
      </c>
      <c r="J84" s="392"/>
      <c r="K84" s="393">
        <f t="shared" ref="K84:K99" si="53">AK38</f>
        <v>0</v>
      </c>
      <c r="L84" s="394"/>
      <c r="M84" s="130"/>
      <c r="N84" s="395">
        <f t="shared" si="49"/>
        <v>0</v>
      </c>
      <c r="O84" s="396"/>
    </row>
    <row r="85" spans="5:15" hidden="1" x14ac:dyDescent="0.3">
      <c r="E85" s="81" t="s">
        <v>46</v>
      </c>
      <c r="F85" s="127">
        <f t="shared" si="51"/>
        <v>0</v>
      </c>
      <c r="G85" s="128" t="str">
        <f t="shared" si="51"/>
        <v/>
      </c>
      <c r="H85" s="129" t="str">
        <f t="shared" si="51"/>
        <v/>
      </c>
      <c r="I85" s="391">
        <f t="shared" si="52"/>
        <v>0</v>
      </c>
      <c r="J85" s="392"/>
      <c r="K85" s="393">
        <f t="shared" si="53"/>
        <v>0</v>
      </c>
      <c r="L85" s="394"/>
      <c r="M85" s="130"/>
      <c r="N85" s="395">
        <f t="shared" si="49"/>
        <v>0</v>
      </c>
      <c r="O85" s="396"/>
    </row>
    <row r="86" spans="5:15" hidden="1" x14ac:dyDescent="0.3">
      <c r="E86" s="81" t="s">
        <v>46</v>
      </c>
      <c r="F86" s="127">
        <f t="shared" si="51"/>
        <v>0</v>
      </c>
      <c r="G86" s="128" t="str">
        <f t="shared" si="51"/>
        <v/>
      </c>
      <c r="H86" s="129" t="str">
        <f t="shared" si="51"/>
        <v/>
      </c>
      <c r="I86" s="391">
        <f t="shared" si="52"/>
        <v>0</v>
      </c>
      <c r="J86" s="392"/>
      <c r="K86" s="393">
        <f t="shared" si="53"/>
        <v>0</v>
      </c>
      <c r="L86" s="394"/>
      <c r="M86" s="130"/>
      <c r="N86" s="395">
        <f t="shared" si="49"/>
        <v>0</v>
      </c>
      <c r="O86" s="396"/>
    </row>
    <row r="87" spans="5:15" hidden="1" x14ac:dyDescent="0.3">
      <c r="E87" s="81" t="s">
        <v>46</v>
      </c>
      <c r="F87" s="127">
        <f t="shared" si="51"/>
        <v>0</v>
      </c>
      <c r="G87" s="128" t="str">
        <f t="shared" si="51"/>
        <v/>
      </c>
      <c r="H87" s="129" t="str">
        <f t="shared" si="51"/>
        <v/>
      </c>
      <c r="I87" s="391">
        <f t="shared" si="52"/>
        <v>0</v>
      </c>
      <c r="J87" s="392"/>
      <c r="K87" s="393">
        <f t="shared" si="53"/>
        <v>0</v>
      </c>
      <c r="L87" s="394"/>
      <c r="M87" s="130"/>
      <c r="N87" s="395">
        <f t="shared" si="49"/>
        <v>0</v>
      </c>
      <c r="O87" s="396"/>
    </row>
    <row r="88" spans="5:15" hidden="1" x14ac:dyDescent="0.3">
      <c r="E88" s="81" t="s">
        <v>46</v>
      </c>
      <c r="F88" s="127">
        <f t="shared" si="51"/>
        <v>0</v>
      </c>
      <c r="G88" s="128" t="str">
        <f t="shared" si="51"/>
        <v/>
      </c>
      <c r="H88" s="129" t="str">
        <f t="shared" si="51"/>
        <v/>
      </c>
      <c r="I88" s="391">
        <f t="shared" si="52"/>
        <v>0</v>
      </c>
      <c r="J88" s="392"/>
      <c r="K88" s="393">
        <f t="shared" si="53"/>
        <v>0</v>
      </c>
      <c r="L88" s="394"/>
      <c r="M88" s="130"/>
      <c r="N88" s="395">
        <f t="shared" si="49"/>
        <v>0</v>
      </c>
      <c r="O88" s="396"/>
    </row>
    <row r="89" spans="5:15" hidden="1" x14ac:dyDescent="0.3">
      <c r="E89" s="81" t="s">
        <v>46</v>
      </c>
      <c r="F89" s="127">
        <f t="shared" si="51"/>
        <v>0</v>
      </c>
      <c r="G89" s="128" t="str">
        <f t="shared" si="51"/>
        <v/>
      </c>
      <c r="H89" s="129" t="str">
        <f t="shared" si="51"/>
        <v/>
      </c>
      <c r="I89" s="391">
        <f t="shared" si="52"/>
        <v>0</v>
      </c>
      <c r="J89" s="392"/>
      <c r="K89" s="393">
        <f t="shared" si="53"/>
        <v>0</v>
      </c>
      <c r="L89" s="394"/>
      <c r="M89" s="130"/>
      <c r="N89" s="395">
        <f t="shared" si="49"/>
        <v>0</v>
      </c>
      <c r="O89" s="396"/>
    </row>
    <row r="90" spans="5:15" hidden="1" x14ac:dyDescent="0.3">
      <c r="E90" s="81" t="s">
        <v>46</v>
      </c>
      <c r="F90" s="127">
        <f t="shared" si="51"/>
        <v>0</v>
      </c>
      <c r="G90" s="128" t="str">
        <f t="shared" si="51"/>
        <v/>
      </c>
      <c r="H90" s="129" t="str">
        <f t="shared" si="51"/>
        <v/>
      </c>
      <c r="I90" s="391">
        <f t="shared" si="52"/>
        <v>0</v>
      </c>
      <c r="J90" s="392"/>
      <c r="K90" s="393">
        <f t="shared" si="53"/>
        <v>0</v>
      </c>
      <c r="L90" s="394"/>
      <c r="M90" s="130"/>
      <c r="N90" s="395">
        <f t="shared" si="49"/>
        <v>0</v>
      </c>
      <c r="O90" s="396"/>
    </row>
    <row r="91" spans="5:15" hidden="1" x14ac:dyDescent="0.3">
      <c r="E91" s="81" t="s">
        <v>46</v>
      </c>
      <c r="F91" s="127">
        <f t="shared" si="51"/>
        <v>0</v>
      </c>
      <c r="G91" s="128" t="str">
        <f t="shared" si="51"/>
        <v/>
      </c>
      <c r="H91" s="129" t="str">
        <f t="shared" si="51"/>
        <v/>
      </c>
      <c r="I91" s="391">
        <f t="shared" si="52"/>
        <v>0</v>
      </c>
      <c r="J91" s="392"/>
      <c r="K91" s="393">
        <f t="shared" si="53"/>
        <v>0</v>
      </c>
      <c r="L91" s="394"/>
      <c r="M91" s="130"/>
      <c r="N91" s="395">
        <f t="shared" si="49"/>
        <v>0</v>
      </c>
      <c r="O91" s="396"/>
    </row>
    <row r="92" spans="5:15" hidden="1" x14ac:dyDescent="0.3">
      <c r="E92" s="81" t="s">
        <v>46</v>
      </c>
      <c r="F92" s="127">
        <f t="shared" si="51"/>
        <v>0</v>
      </c>
      <c r="G92" s="128" t="str">
        <f t="shared" si="51"/>
        <v/>
      </c>
      <c r="H92" s="129" t="str">
        <f t="shared" si="51"/>
        <v/>
      </c>
      <c r="I92" s="391">
        <f t="shared" si="52"/>
        <v>0</v>
      </c>
      <c r="J92" s="392"/>
      <c r="K92" s="393">
        <f t="shared" si="53"/>
        <v>0</v>
      </c>
      <c r="L92" s="394"/>
      <c r="M92" s="130"/>
      <c r="N92" s="395">
        <f t="shared" si="49"/>
        <v>0</v>
      </c>
      <c r="O92" s="396"/>
    </row>
    <row r="93" spans="5:15" hidden="1" x14ac:dyDescent="0.3">
      <c r="E93" s="81" t="s">
        <v>46</v>
      </c>
      <c r="F93" s="127">
        <f t="shared" si="51"/>
        <v>0</v>
      </c>
      <c r="G93" s="128" t="str">
        <f t="shared" si="51"/>
        <v/>
      </c>
      <c r="H93" s="129" t="str">
        <f t="shared" si="51"/>
        <v/>
      </c>
      <c r="I93" s="391">
        <f t="shared" si="52"/>
        <v>0</v>
      </c>
      <c r="J93" s="392"/>
      <c r="K93" s="393">
        <f t="shared" si="53"/>
        <v>0</v>
      </c>
      <c r="L93" s="394"/>
      <c r="M93" s="130"/>
      <c r="N93" s="395">
        <f t="shared" si="49"/>
        <v>0</v>
      </c>
      <c r="O93" s="396"/>
    </row>
    <row r="94" spans="5:15" hidden="1" x14ac:dyDescent="0.3">
      <c r="E94" s="81" t="s">
        <v>46</v>
      </c>
      <c r="F94" s="127">
        <f t="shared" si="51"/>
        <v>0</v>
      </c>
      <c r="G94" s="128" t="str">
        <f t="shared" si="51"/>
        <v/>
      </c>
      <c r="H94" s="129" t="str">
        <f t="shared" si="51"/>
        <v/>
      </c>
      <c r="I94" s="391">
        <f t="shared" si="52"/>
        <v>0</v>
      </c>
      <c r="J94" s="392"/>
      <c r="K94" s="393">
        <f t="shared" si="53"/>
        <v>0</v>
      </c>
      <c r="L94" s="394"/>
      <c r="M94" s="130"/>
      <c r="N94" s="395">
        <f t="shared" si="49"/>
        <v>0</v>
      </c>
      <c r="O94" s="396"/>
    </row>
    <row r="95" spans="5:15" hidden="1" x14ac:dyDescent="0.3">
      <c r="E95" s="81" t="s">
        <v>46</v>
      </c>
      <c r="F95" s="127">
        <f t="shared" si="51"/>
        <v>0</v>
      </c>
      <c r="G95" s="128" t="str">
        <f t="shared" si="51"/>
        <v/>
      </c>
      <c r="H95" s="129" t="str">
        <f t="shared" si="51"/>
        <v/>
      </c>
      <c r="I95" s="391">
        <f t="shared" si="52"/>
        <v>0</v>
      </c>
      <c r="J95" s="392"/>
      <c r="K95" s="393">
        <f t="shared" si="53"/>
        <v>0</v>
      </c>
      <c r="L95" s="394"/>
      <c r="M95" s="130"/>
      <c r="N95" s="395">
        <f t="shared" si="49"/>
        <v>0</v>
      </c>
      <c r="O95" s="396"/>
    </row>
    <row r="96" spans="5:15" hidden="1" x14ac:dyDescent="0.3">
      <c r="E96" s="81" t="s">
        <v>46</v>
      </c>
      <c r="F96" s="127">
        <f t="shared" si="51"/>
        <v>0</v>
      </c>
      <c r="G96" s="128" t="str">
        <f t="shared" si="51"/>
        <v/>
      </c>
      <c r="H96" s="129" t="str">
        <f t="shared" si="51"/>
        <v/>
      </c>
      <c r="I96" s="391">
        <f t="shared" si="52"/>
        <v>0</v>
      </c>
      <c r="J96" s="392"/>
      <c r="K96" s="393">
        <f t="shared" si="53"/>
        <v>0</v>
      </c>
      <c r="L96" s="394"/>
      <c r="M96" s="130"/>
      <c r="N96" s="395">
        <f t="shared" si="49"/>
        <v>0</v>
      </c>
      <c r="O96" s="396"/>
    </row>
    <row r="97" spans="5:15" hidden="1" x14ac:dyDescent="0.3">
      <c r="E97" s="81" t="s">
        <v>46</v>
      </c>
      <c r="F97" s="127">
        <f t="shared" si="51"/>
        <v>0</v>
      </c>
      <c r="G97" s="128" t="str">
        <f t="shared" si="51"/>
        <v/>
      </c>
      <c r="H97" s="129" t="str">
        <f t="shared" si="51"/>
        <v/>
      </c>
      <c r="I97" s="391">
        <f t="shared" si="52"/>
        <v>0</v>
      </c>
      <c r="J97" s="392"/>
      <c r="K97" s="393">
        <f t="shared" si="53"/>
        <v>0</v>
      </c>
      <c r="L97" s="394"/>
      <c r="M97" s="130"/>
      <c r="N97" s="395">
        <f t="shared" si="49"/>
        <v>0</v>
      </c>
      <c r="O97" s="396"/>
    </row>
    <row r="98" spans="5:15" hidden="1" x14ac:dyDescent="0.3">
      <c r="E98" s="81" t="s">
        <v>46</v>
      </c>
      <c r="F98" s="127">
        <f t="shared" si="51"/>
        <v>0</v>
      </c>
      <c r="G98" s="128" t="str">
        <f t="shared" si="51"/>
        <v/>
      </c>
      <c r="H98" s="129" t="str">
        <f t="shared" si="51"/>
        <v/>
      </c>
      <c r="I98" s="391">
        <f t="shared" si="52"/>
        <v>0</v>
      </c>
      <c r="J98" s="392"/>
      <c r="K98" s="393">
        <f t="shared" si="53"/>
        <v>0</v>
      </c>
      <c r="L98" s="394"/>
      <c r="M98" s="130"/>
      <c r="N98" s="395">
        <f t="shared" si="49"/>
        <v>0</v>
      </c>
      <c r="O98" s="396"/>
    </row>
    <row r="99" spans="5:15" hidden="1" x14ac:dyDescent="0.3">
      <c r="E99" s="81" t="s">
        <v>46</v>
      </c>
      <c r="F99" s="127">
        <f t="shared" si="51"/>
        <v>0</v>
      </c>
      <c r="G99" s="128" t="str">
        <f t="shared" si="51"/>
        <v/>
      </c>
      <c r="H99" s="129" t="str">
        <f t="shared" si="51"/>
        <v/>
      </c>
      <c r="I99" s="391">
        <f t="shared" si="52"/>
        <v>0</v>
      </c>
      <c r="J99" s="392"/>
      <c r="K99" s="393">
        <f t="shared" si="53"/>
        <v>0</v>
      </c>
      <c r="L99" s="394"/>
      <c r="M99" s="130"/>
      <c r="N99" s="395">
        <f t="shared" si="49"/>
        <v>0</v>
      </c>
      <c r="O99" s="396"/>
    </row>
  </sheetData>
  <sheetProtection formatCells="0" formatColumns="0" formatRows="0"/>
  <mergeCells count="720"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AA43:AB43"/>
    <mergeCell ref="AC43:AD43"/>
    <mergeCell ref="AE43:AF43"/>
    <mergeCell ref="S47:T47"/>
    <mergeCell ref="U47:V47"/>
    <mergeCell ref="W47:X47"/>
    <mergeCell ref="Y47:Z47"/>
    <mergeCell ref="AA45:AB45"/>
    <mergeCell ref="AC45:AD45"/>
    <mergeCell ref="AE45:AF45"/>
    <mergeCell ref="U43:V43"/>
    <mergeCell ref="W43:X43"/>
    <mergeCell ref="Y43:Z43"/>
    <mergeCell ref="S45:T45"/>
    <mergeCell ref="U45:V45"/>
    <mergeCell ref="W45:X45"/>
    <mergeCell ref="Y45:Z45"/>
    <mergeCell ref="O41:P41"/>
    <mergeCell ref="Q41:R41"/>
    <mergeCell ref="S41:T41"/>
    <mergeCell ref="U41:V41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W41:X41"/>
    <mergeCell ref="Y41:Z41"/>
    <mergeCell ref="AE39:AF39"/>
    <mergeCell ref="AG39:AH39"/>
    <mergeCell ref="I40:J40"/>
    <mergeCell ref="K40:L40"/>
    <mergeCell ref="M40:N40"/>
    <mergeCell ref="O40:P40"/>
    <mergeCell ref="Q40:R40"/>
    <mergeCell ref="S40:T40"/>
    <mergeCell ref="AG40:AH40"/>
    <mergeCell ref="U40:V40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AG41:AH41"/>
    <mergeCell ref="I41:J41"/>
    <mergeCell ref="K41:L41"/>
    <mergeCell ref="M41:N41"/>
    <mergeCell ref="AG38:AH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A39:AB39"/>
    <mergeCell ref="AC39:AD39"/>
    <mergeCell ref="AC37:AD37"/>
    <mergeCell ref="AE37:AF37"/>
    <mergeCell ref="AG37:AH37"/>
    <mergeCell ref="AJ36:AJ37"/>
    <mergeCell ref="AK36:AK37"/>
    <mergeCell ref="AL36:AM37"/>
    <mergeCell ref="AC36:AD36"/>
    <mergeCell ref="AE36:AF36"/>
    <mergeCell ref="AG36:AH36"/>
    <mergeCell ref="AI36:AI37"/>
    <mergeCell ref="I37:J37"/>
    <mergeCell ref="K37:L37"/>
    <mergeCell ref="M37:N37"/>
    <mergeCell ref="O37:P37"/>
    <mergeCell ref="Q37:R37"/>
    <mergeCell ref="S37:T37"/>
    <mergeCell ref="U37:V37"/>
    <mergeCell ref="Y36:Z36"/>
    <mergeCell ref="AA36:AB36"/>
    <mergeCell ref="W37:X37"/>
    <mergeCell ref="Y37:Z37"/>
    <mergeCell ref="AA37:AB37"/>
    <mergeCell ref="AA35:AM35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T32"/>
    <mergeCell ref="U32:Z32"/>
    <mergeCell ref="AA32:AB32"/>
    <mergeCell ref="AC30:AM30"/>
    <mergeCell ref="I31:J31"/>
    <mergeCell ref="K31:L31"/>
    <mergeCell ref="M31:N31"/>
    <mergeCell ref="O31:T31"/>
    <mergeCell ref="U31:Z31"/>
    <mergeCell ref="AA31:AB31"/>
    <mergeCell ref="I30:J30"/>
    <mergeCell ref="K30:L30"/>
    <mergeCell ref="M30:N30"/>
    <mergeCell ref="O30:T30"/>
    <mergeCell ref="U30:Z30"/>
    <mergeCell ref="AA30:AB30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I24:J24"/>
    <mergeCell ref="K24:L24"/>
    <mergeCell ref="M24:N24"/>
    <mergeCell ref="O24:T24"/>
    <mergeCell ref="U24:Z24"/>
    <mergeCell ref="AA24:AB24"/>
    <mergeCell ref="AA21:AB21"/>
    <mergeCell ref="AC21:AD21"/>
    <mergeCell ref="AE21:AF21"/>
    <mergeCell ref="AG21:AH21"/>
    <mergeCell ref="E23:J23"/>
    <mergeCell ref="K23:AB23"/>
    <mergeCell ref="AC23:AM23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C20:AD20"/>
    <mergeCell ref="AE20:AF20"/>
    <mergeCell ref="AA19:AB19"/>
    <mergeCell ref="AC19:AD19"/>
    <mergeCell ref="AE19:AF19"/>
    <mergeCell ref="AG19:AH19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7:AB17"/>
    <mergeCell ref="AC17:AD17"/>
    <mergeCell ref="AE17:AF17"/>
    <mergeCell ref="AG17:AH17"/>
    <mergeCell ref="I18:J18"/>
    <mergeCell ref="K18:L18"/>
    <mergeCell ref="M18:N18"/>
    <mergeCell ref="O18:P18"/>
    <mergeCell ref="Q18:R18"/>
    <mergeCell ref="S18:T18"/>
    <mergeCell ref="AG18:AH18"/>
    <mergeCell ref="U18:V18"/>
    <mergeCell ref="W18:X18"/>
    <mergeCell ref="Y18:Z18"/>
    <mergeCell ref="AA18:AB18"/>
    <mergeCell ref="AC18:AD18"/>
    <mergeCell ref="AE18:AF18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AE15:AF15"/>
    <mergeCell ref="AG15:AH15"/>
    <mergeCell ref="I16:J16"/>
    <mergeCell ref="K16:L16"/>
    <mergeCell ref="M16:N16"/>
    <mergeCell ref="O16:P16"/>
    <mergeCell ref="Q16:R16"/>
    <mergeCell ref="S16:T16"/>
    <mergeCell ref="AG16:AH16"/>
    <mergeCell ref="U16:V16"/>
    <mergeCell ref="W16:X16"/>
    <mergeCell ref="Y16:Z16"/>
    <mergeCell ref="AA16:AB16"/>
    <mergeCell ref="AC16:AD16"/>
    <mergeCell ref="AE16:AF16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3:AB13"/>
    <mergeCell ref="AC13:AD13"/>
    <mergeCell ref="AE13:AF13"/>
    <mergeCell ref="AG13:AH13"/>
    <mergeCell ref="I14:J14"/>
    <mergeCell ref="K14:L14"/>
    <mergeCell ref="M14:N14"/>
    <mergeCell ref="O14:P14"/>
    <mergeCell ref="Q14:R14"/>
    <mergeCell ref="S14:T14"/>
    <mergeCell ref="AG14:AH14"/>
    <mergeCell ref="U14:V14"/>
    <mergeCell ref="W14:X14"/>
    <mergeCell ref="Y14:Z14"/>
    <mergeCell ref="AA14:AB14"/>
    <mergeCell ref="AC14:AD14"/>
    <mergeCell ref="AE14:AF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1:AB11"/>
    <mergeCell ref="AC11:AD11"/>
    <mergeCell ref="AE11:AF11"/>
    <mergeCell ref="AG11:AH11"/>
    <mergeCell ref="I12:J12"/>
    <mergeCell ref="K12:L12"/>
    <mergeCell ref="M12:N12"/>
    <mergeCell ref="O12:P12"/>
    <mergeCell ref="Q12:R12"/>
    <mergeCell ref="S12:T12"/>
    <mergeCell ref="AG12:AH12"/>
    <mergeCell ref="U12:V12"/>
    <mergeCell ref="W12:X12"/>
    <mergeCell ref="Y12:Z12"/>
    <mergeCell ref="AA12:AB12"/>
    <mergeCell ref="AC12:AD12"/>
    <mergeCell ref="AE12:AF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9:AB9"/>
    <mergeCell ref="AC9:AD9"/>
    <mergeCell ref="AE9:AF9"/>
    <mergeCell ref="AG9:AH9"/>
    <mergeCell ref="I10:J10"/>
    <mergeCell ref="K10:L10"/>
    <mergeCell ref="M10:N10"/>
    <mergeCell ref="O10:P10"/>
    <mergeCell ref="Q10:R10"/>
    <mergeCell ref="S10:T10"/>
    <mergeCell ref="AG10:AH10"/>
    <mergeCell ref="U10:V10"/>
    <mergeCell ref="W10:X10"/>
    <mergeCell ref="Y10:Z10"/>
    <mergeCell ref="AA10:AB10"/>
    <mergeCell ref="AC10:AD10"/>
    <mergeCell ref="AE10:AF10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S8:T8"/>
    <mergeCell ref="AG8:AH8"/>
    <mergeCell ref="U8:V8"/>
    <mergeCell ref="W8:X8"/>
    <mergeCell ref="Y8:Z8"/>
    <mergeCell ref="AA8:AB8"/>
    <mergeCell ref="AC8:AD8"/>
    <mergeCell ref="AE8:AF8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E5:AF5"/>
    <mergeCell ref="AG5:AH5"/>
    <mergeCell ref="I6:J6"/>
    <mergeCell ref="K6:L6"/>
    <mergeCell ref="M6:N6"/>
    <mergeCell ref="O6:P6"/>
    <mergeCell ref="Q6:R6"/>
    <mergeCell ref="S6:T6"/>
    <mergeCell ref="AG6:AH6"/>
    <mergeCell ref="U6:V6"/>
    <mergeCell ref="W6:X6"/>
    <mergeCell ref="Y6:Z6"/>
    <mergeCell ref="AA6:AB6"/>
    <mergeCell ref="AC6:AD6"/>
    <mergeCell ref="AE6:AF6"/>
    <mergeCell ref="AM4:AM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E4:AF4"/>
    <mergeCell ref="AG4:AH4"/>
    <mergeCell ref="AI4:AI5"/>
    <mergeCell ref="AJ4:AJ5"/>
    <mergeCell ref="AK4:AK5"/>
    <mergeCell ref="AL4:AL5"/>
    <mergeCell ref="S4:T4"/>
    <mergeCell ref="U4:V4"/>
    <mergeCell ref="W4:X4"/>
    <mergeCell ref="Y4:Z4"/>
    <mergeCell ref="AA4:AB4"/>
    <mergeCell ref="AC4:AD4"/>
    <mergeCell ref="AA5:AB5"/>
    <mergeCell ref="AC5:AD5"/>
    <mergeCell ref="E3:F3"/>
    <mergeCell ref="G3:H3"/>
    <mergeCell ref="I3:K3"/>
    <mergeCell ref="L3:N3"/>
    <mergeCell ref="O3:T3"/>
    <mergeCell ref="I4:J4"/>
    <mergeCell ref="K4:L4"/>
    <mergeCell ref="M4:N4"/>
    <mergeCell ref="O4:P4"/>
    <mergeCell ref="Q4:R4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6:F21">
    <cfRule type="duplicateValues" dxfId="31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20" activePane="bottomLeft" state="frozenSplit"/>
      <selection activeCell="Y17" sqref="Y17:Z17"/>
      <selection pane="bottomLeft" activeCell="K26" sqref="K26:AB30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1002</v>
      </c>
      <c r="F1" s="182"/>
      <c r="G1" s="182"/>
      <c r="H1" s="182"/>
      <c r="I1" s="182"/>
      <c r="J1" s="182"/>
      <c r="K1" s="18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255</v>
      </c>
      <c r="H3" s="313"/>
      <c r="I3" s="310" t="s">
        <v>20</v>
      </c>
      <c r="J3" s="314"/>
      <c r="K3" s="311"/>
      <c r="L3" s="315">
        <v>11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750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1.55</v>
      </c>
      <c r="L4" s="341"/>
      <c r="M4" s="333">
        <v>1.6</v>
      </c>
      <c r="N4" s="341"/>
      <c r="O4" s="333">
        <v>1.64</v>
      </c>
      <c r="P4" s="341"/>
      <c r="Q4" s="335">
        <v>1.68</v>
      </c>
      <c r="R4" s="341"/>
      <c r="S4" s="335">
        <v>1.71</v>
      </c>
      <c r="T4" s="334"/>
      <c r="U4" s="333">
        <v>1.74</v>
      </c>
      <c r="V4" s="334"/>
      <c r="W4" s="335">
        <v>1.77</v>
      </c>
      <c r="X4" s="334"/>
      <c r="Y4" s="333">
        <v>1.79</v>
      </c>
      <c r="Z4" s="334"/>
      <c r="AA4" s="333">
        <v>1.81</v>
      </c>
      <c r="AB4" s="334"/>
      <c r="AC4" s="333">
        <v>1.83</v>
      </c>
      <c r="AD4" s="334"/>
      <c r="AE4" s="333">
        <v>1.85</v>
      </c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179"/>
      <c r="AX4" s="179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ht="15.75" x14ac:dyDescent="0.3">
      <c r="E5" s="195"/>
      <c r="F5" s="178"/>
      <c r="G5" s="95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179"/>
      <c r="AX5" s="179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179"/>
      <c r="C6" s="86"/>
      <c r="D6" s="86"/>
      <c r="E6" s="97">
        <v>1</v>
      </c>
      <c r="F6" s="172">
        <v>176</v>
      </c>
      <c r="G6" s="54" t="str">
        <f t="shared" ref="G6:G21" si="0">IFERROR(VLOOKUP($F6,high_j,2,FALSE)&amp;" "&amp;UPPER(VLOOKUP($F6,high_j,3,FALSE)),"")</f>
        <v>Noor-Eldin MAHMOUD</v>
      </c>
      <c r="H6" s="192" t="str">
        <f t="shared" ref="H6:H21" si="1">IFERROR(VLOOKUP($F6,high_j,5,FALSE),"")</f>
        <v>Thames Valley Harriers</v>
      </c>
      <c r="I6" s="346"/>
      <c r="J6" s="347"/>
      <c r="K6" s="342"/>
      <c r="L6" s="343"/>
      <c r="M6" s="342"/>
      <c r="N6" s="343"/>
      <c r="O6" s="342" t="s">
        <v>1033</v>
      </c>
      <c r="P6" s="343"/>
      <c r="Q6" s="342" t="s">
        <v>1033</v>
      </c>
      <c r="R6" s="343"/>
      <c r="S6" s="342" t="s">
        <v>1033</v>
      </c>
      <c r="T6" s="343"/>
      <c r="U6" s="342" t="s">
        <v>1033</v>
      </c>
      <c r="V6" s="343"/>
      <c r="W6" s="342" t="s">
        <v>1034</v>
      </c>
      <c r="X6" s="343"/>
      <c r="Y6" s="342"/>
      <c r="Z6" s="343"/>
      <c r="AA6" s="342" t="s">
        <v>1035</v>
      </c>
      <c r="AB6" s="343"/>
      <c r="AC6" s="342"/>
      <c r="AD6" s="343"/>
      <c r="AE6" s="342" t="s">
        <v>1036</v>
      </c>
      <c r="AF6" s="343"/>
      <c r="AG6" s="344">
        <v>1.81</v>
      </c>
      <c r="AH6" s="345"/>
      <c r="AI6" s="98">
        <v>3</v>
      </c>
      <c r="AJ6" s="98">
        <v>3</v>
      </c>
      <c r="AK6" s="137"/>
      <c r="AL6" s="188" t="str">
        <f t="shared" ref="AL6:AL21" si="2">IFERROR(VLOOKUP($F6,high_j,4,FALSE),"")</f>
        <v>U15</v>
      </c>
      <c r="AM6" s="69" t="str">
        <f t="shared" ref="AM6:AM21" si="3">IFERROR(VLOOKUP($F6,high_j,7,FALSE),"")</f>
        <v>1.83</v>
      </c>
      <c r="AN6" s="101">
        <v>0</v>
      </c>
      <c r="AO6" s="179"/>
      <c r="AP6" s="179"/>
      <c r="AQ6" s="179"/>
      <c r="AR6" s="179"/>
      <c r="AS6" s="179"/>
      <c r="AT6" s="179" t="str">
        <f t="shared" ref="AT6:AT21" si="4">IF(AU6="","",REPT(AV6,AU6-1))</f>
        <v/>
      </c>
      <c r="AU6" s="179" t="str">
        <f t="shared" ref="AU6:AU21" si="5">IF(AV6="","",HLOOKUP(AM6,$BK$5:$BR$22,18,FALSE))</f>
        <v/>
      </c>
      <c r="AV6" s="179" t="str">
        <f>IF(OR(AM6=0,AM6=""),"",IF(OR(AM6=AM7,AM6=AM8,AM6=AM9,AM6=AM10,AM6=AM11,AM6=AM12,AM6=AM13,AM6=AM14,AM6=AM15,AM6=AM16,AM6=AM17,AM6=AM18,AM6=AM19,AM6=AM20,AM6=AM21),"=",""))</f>
        <v/>
      </c>
      <c r="AW6" s="179" t="e">
        <f>IF(OR(AK6=0,AG6=0,#REF!="B"),"",AK6)</f>
        <v>#REF!</v>
      </c>
      <c r="AX6" s="179" t="e">
        <f>IF(OR(AK6=0,AG6=0,#REF!="A"),"",AK6)</f>
        <v>#REF!</v>
      </c>
      <c r="AZ6" s="102" t="e">
        <f t="shared" ref="AZ6:BA21" si="6">IF(AW6="","",AW6+($AN6/10))</f>
        <v>#REF!</v>
      </c>
      <c r="BA6" s="102" t="e">
        <f t="shared" si="6"/>
        <v>#REF!</v>
      </c>
      <c r="BB6" s="93"/>
      <c r="BC6" s="102" t="str">
        <f t="shared" ref="BC6:BJ21" si="7">IF($AL6="","",IF($AL6=BC$5,$AL6,""))</f>
        <v/>
      </c>
      <c r="BD6" s="102" t="str">
        <f t="shared" si="7"/>
        <v/>
      </c>
      <c r="BE6" s="102" t="str">
        <f t="shared" si="7"/>
        <v/>
      </c>
      <c r="BF6" s="102" t="str">
        <f t="shared" si="7"/>
        <v/>
      </c>
      <c r="BG6" s="102" t="str">
        <f t="shared" si="7"/>
        <v/>
      </c>
      <c r="BH6" s="102" t="str">
        <f t="shared" si="7"/>
        <v/>
      </c>
      <c r="BI6" s="102" t="str">
        <f t="shared" si="7"/>
        <v/>
      </c>
      <c r="BJ6" s="102" t="str">
        <f t="shared" si="7"/>
        <v/>
      </c>
      <c r="BK6" s="102" t="str">
        <f t="shared" ref="BK6:BR21" si="8">IF($AM6="","",IF($AM6=BK$5,$AM6,""))</f>
        <v/>
      </c>
      <c r="BL6" s="102" t="str">
        <f t="shared" si="8"/>
        <v/>
      </c>
      <c r="BM6" s="102" t="str">
        <f t="shared" si="8"/>
        <v/>
      </c>
      <c r="BN6" s="102" t="str">
        <f t="shared" si="8"/>
        <v/>
      </c>
      <c r="BO6" s="102" t="str">
        <f t="shared" si="8"/>
        <v/>
      </c>
      <c r="BP6" s="102" t="str">
        <f t="shared" si="8"/>
        <v/>
      </c>
      <c r="BQ6" s="102" t="str">
        <f t="shared" si="8"/>
        <v/>
      </c>
      <c r="BR6" s="102" t="str">
        <f t="shared" si="8"/>
        <v/>
      </c>
    </row>
    <row r="7" spans="1:93" ht="15.95" customHeight="1" x14ac:dyDescent="0.3">
      <c r="B7" s="179"/>
      <c r="C7" s="86"/>
      <c r="D7" s="86"/>
      <c r="E7" s="88">
        <v>2</v>
      </c>
      <c r="F7" s="172">
        <v>186</v>
      </c>
      <c r="G7" s="54" t="str">
        <f t="shared" si="0"/>
        <v>Jamie WORMAN</v>
      </c>
      <c r="H7" s="192" t="str">
        <f t="shared" si="1"/>
        <v>Birmingham University</v>
      </c>
      <c r="I7" s="346"/>
      <c r="J7" s="347"/>
      <c r="K7" s="342"/>
      <c r="L7" s="343"/>
      <c r="M7" s="342"/>
      <c r="N7" s="343"/>
      <c r="O7" s="342"/>
      <c r="P7" s="343"/>
      <c r="Q7" s="342" t="s">
        <v>1033</v>
      </c>
      <c r="R7" s="343"/>
      <c r="S7" s="342" t="s">
        <v>1035</v>
      </c>
      <c r="T7" s="343"/>
      <c r="U7" s="342" t="s">
        <v>1033</v>
      </c>
      <c r="V7" s="343"/>
      <c r="W7" s="342" t="s">
        <v>1036</v>
      </c>
      <c r="X7" s="343"/>
      <c r="Y7" s="342"/>
      <c r="Z7" s="343"/>
      <c r="AA7" s="342"/>
      <c r="AB7" s="343"/>
      <c r="AC7" s="342"/>
      <c r="AD7" s="343"/>
      <c r="AE7" s="342"/>
      <c r="AF7" s="343"/>
      <c r="AG7" s="344">
        <v>1.74</v>
      </c>
      <c r="AH7" s="345"/>
      <c r="AI7" s="98">
        <v>1</v>
      </c>
      <c r="AJ7" s="98">
        <v>2</v>
      </c>
      <c r="AK7" s="137"/>
      <c r="AL7" s="188" t="str">
        <f t="shared" si="2"/>
        <v>U20</v>
      </c>
      <c r="AM7" s="69" t="str">
        <f t="shared" si="3"/>
        <v>1.75</v>
      </c>
      <c r="AN7" s="101">
        <v>0</v>
      </c>
      <c r="AO7" s="179"/>
      <c r="AP7" s="179"/>
      <c r="AQ7" s="179"/>
      <c r="AR7" s="179"/>
      <c r="AS7" s="179"/>
      <c r="AT7" s="179" t="e">
        <f t="shared" si="4"/>
        <v>#N/A</v>
      </c>
      <c r="AU7" s="179" t="e">
        <f t="shared" si="5"/>
        <v>#N/A</v>
      </c>
      <c r="AV7" s="179" t="str">
        <f>IF(OR(AM7=0,AM7=""),"",IF(OR(AM7=AM8,AM7=AM9,AM7=AM10,AM7=AM11,AM7=AM12,AM7=AM13,AM7=AM14,AM7=AM15,AM7=AM16,AM7=AM17,AM7=AM18,AM7=AM19,AM7=AM20,AM7=AM21,AM7=AM6),"=",""))</f>
        <v>=</v>
      </c>
      <c r="AW7" s="179" t="e">
        <f>IF(OR(AK7=0,AG7=0,#REF!="B"),"",AK7)</f>
        <v>#REF!</v>
      </c>
      <c r="AX7" s="179" t="e">
        <f>IF(OR(AK7=0,AG7=0,#REF!="A"),"",AK7)</f>
        <v>#REF!</v>
      </c>
      <c r="AZ7" s="102" t="e">
        <f t="shared" si="6"/>
        <v>#REF!</v>
      </c>
      <c r="BA7" s="102" t="e">
        <f t="shared" si="6"/>
        <v>#REF!</v>
      </c>
      <c r="BB7" s="93"/>
      <c r="BC7" s="102" t="str">
        <f t="shared" si="7"/>
        <v/>
      </c>
      <c r="BD7" s="102" t="str">
        <f t="shared" si="7"/>
        <v/>
      </c>
      <c r="BE7" s="102" t="str">
        <f t="shared" si="7"/>
        <v/>
      </c>
      <c r="BF7" s="102" t="str">
        <f t="shared" si="7"/>
        <v/>
      </c>
      <c r="BG7" s="102" t="str">
        <f t="shared" si="7"/>
        <v/>
      </c>
      <c r="BH7" s="102" t="str">
        <f t="shared" si="7"/>
        <v/>
      </c>
      <c r="BI7" s="102" t="str">
        <f t="shared" si="7"/>
        <v/>
      </c>
      <c r="BJ7" s="102" t="str">
        <f t="shared" si="7"/>
        <v/>
      </c>
      <c r="BK7" s="102" t="str">
        <f t="shared" si="8"/>
        <v/>
      </c>
      <c r="BL7" s="102" t="str">
        <f t="shared" si="8"/>
        <v/>
      </c>
      <c r="BM7" s="102" t="str">
        <f t="shared" si="8"/>
        <v/>
      </c>
      <c r="BN7" s="102" t="str">
        <f t="shared" si="8"/>
        <v/>
      </c>
      <c r="BO7" s="102" t="str">
        <f t="shared" si="8"/>
        <v/>
      </c>
      <c r="BP7" s="102" t="str">
        <f t="shared" si="8"/>
        <v/>
      </c>
      <c r="BQ7" s="102" t="str">
        <f t="shared" si="8"/>
        <v/>
      </c>
      <c r="BR7" s="102" t="str">
        <f t="shared" si="8"/>
        <v/>
      </c>
    </row>
    <row r="8" spans="1:93" ht="15.95" customHeight="1" x14ac:dyDescent="0.3">
      <c r="B8" s="179"/>
      <c r="C8" s="86"/>
      <c r="D8" s="86"/>
      <c r="E8" s="88">
        <v>3</v>
      </c>
      <c r="F8" s="172">
        <v>189</v>
      </c>
      <c r="G8" s="54" t="str">
        <f t="shared" si="0"/>
        <v>Charlie HUSBANDS</v>
      </c>
      <c r="H8" s="192" t="str">
        <f t="shared" si="1"/>
        <v>Bromsgrove &amp; Redditch</v>
      </c>
      <c r="I8" s="346"/>
      <c r="J8" s="347"/>
      <c r="K8" s="342" t="s">
        <v>1033</v>
      </c>
      <c r="L8" s="343"/>
      <c r="M8" s="342" t="s">
        <v>1035</v>
      </c>
      <c r="N8" s="343"/>
      <c r="O8" s="342" t="s">
        <v>1036</v>
      </c>
      <c r="P8" s="343"/>
      <c r="Q8" s="342"/>
      <c r="R8" s="343"/>
      <c r="S8" s="342"/>
      <c r="T8" s="343"/>
      <c r="U8" s="342"/>
      <c r="V8" s="343"/>
      <c r="W8" s="342"/>
      <c r="X8" s="343"/>
      <c r="Y8" s="342"/>
      <c r="Z8" s="343"/>
      <c r="AA8" s="342"/>
      <c r="AB8" s="343"/>
      <c r="AC8" s="342"/>
      <c r="AD8" s="343"/>
      <c r="AE8" s="342"/>
      <c r="AF8" s="343"/>
      <c r="AG8" s="344">
        <v>1.6</v>
      </c>
      <c r="AH8" s="345"/>
      <c r="AI8" s="98">
        <v>3</v>
      </c>
      <c r="AJ8" s="98">
        <v>2</v>
      </c>
      <c r="AK8" s="137"/>
      <c r="AL8" s="210" t="str">
        <f t="shared" si="2"/>
        <v>U20</v>
      </c>
      <c r="AM8" s="69" t="str">
        <f t="shared" si="3"/>
        <v>1.70</v>
      </c>
      <c r="AN8" s="101">
        <v>0</v>
      </c>
      <c r="AO8" s="179"/>
      <c r="AP8" s="179"/>
      <c r="AQ8" s="179"/>
      <c r="AR8" s="179"/>
      <c r="AS8" s="179"/>
      <c r="AT8" s="179" t="str">
        <f t="shared" si="4"/>
        <v/>
      </c>
      <c r="AU8" s="179" t="str">
        <f t="shared" si="5"/>
        <v/>
      </c>
      <c r="AV8" s="179" t="str">
        <f>IF(OR(AM8=0,AM8=""),"",IF(OR(AM8=AM9,AM8=AM10,AM8=AM11,AM8=AM12,AM8=AM13,AM8=AM14,AM8=AM15,AM8=AM16,AM8=AM17,AM8=AM18,AM8=AM19,AM8=AM20,AM8=AM21,AM8=AM6,AM8=AM7),"=",""))</f>
        <v/>
      </c>
      <c r="AW8" s="179" t="e">
        <f>IF(OR(AK8=0,AG8=0,#REF!="B"),"",AK8)</f>
        <v>#REF!</v>
      </c>
      <c r="AX8" s="179" t="e">
        <f>IF(OR(AK8=0,AG8=0,#REF!="A"),"",AK8)</f>
        <v>#REF!</v>
      </c>
      <c r="AZ8" s="102" t="e">
        <f t="shared" si="6"/>
        <v>#REF!</v>
      </c>
      <c r="BA8" s="102" t="e">
        <f t="shared" si="6"/>
        <v>#REF!</v>
      </c>
      <c r="BB8" s="93"/>
      <c r="BC8" s="102" t="str">
        <f t="shared" si="7"/>
        <v/>
      </c>
      <c r="BD8" s="102" t="str">
        <f t="shared" si="7"/>
        <v/>
      </c>
      <c r="BE8" s="102" t="str">
        <f t="shared" si="7"/>
        <v/>
      </c>
      <c r="BF8" s="102" t="str">
        <f t="shared" si="7"/>
        <v/>
      </c>
      <c r="BG8" s="102" t="str">
        <f t="shared" si="7"/>
        <v/>
      </c>
      <c r="BH8" s="102" t="str">
        <f t="shared" si="7"/>
        <v/>
      </c>
      <c r="BI8" s="102" t="str">
        <f t="shared" si="7"/>
        <v/>
      </c>
      <c r="BJ8" s="102" t="str">
        <f t="shared" si="7"/>
        <v/>
      </c>
      <c r="BK8" s="102" t="str">
        <f t="shared" si="8"/>
        <v/>
      </c>
      <c r="BL8" s="102" t="str">
        <f t="shared" si="8"/>
        <v/>
      </c>
      <c r="BM8" s="102" t="str">
        <f t="shared" si="8"/>
        <v/>
      </c>
      <c r="BN8" s="102" t="str">
        <f t="shared" si="8"/>
        <v/>
      </c>
      <c r="BO8" s="102" t="str">
        <f t="shared" si="8"/>
        <v/>
      </c>
      <c r="BP8" s="102" t="str">
        <f t="shared" si="8"/>
        <v/>
      </c>
      <c r="BQ8" s="102" t="str">
        <f t="shared" si="8"/>
        <v/>
      </c>
      <c r="BR8" s="102" t="str">
        <f t="shared" si="8"/>
        <v/>
      </c>
    </row>
    <row r="9" spans="1:93" ht="15.95" customHeight="1" x14ac:dyDescent="0.3">
      <c r="B9" s="179"/>
      <c r="C9" s="86"/>
      <c r="D9" s="86"/>
      <c r="E9" s="88">
        <v>4</v>
      </c>
      <c r="F9" s="172">
        <v>178</v>
      </c>
      <c r="G9" s="54" t="str">
        <f t="shared" si="0"/>
        <v>Hari BROGAN</v>
      </c>
      <c r="H9" s="192" t="str">
        <f t="shared" si="1"/>
        <v>Horsham Blue Stars</v>
      </c>
      <c r="I9" s="346"/>
      <c r="J9" s="347"/>
      <c r="K9" s="342"/>
      <c r="L9" s="343"/>
      <c r="M9" s="342" t="s">
        <v>1033</v>
      </c>
      <c r="N9" s="343"/>
      <c r="O9" s="342" t="s">
        <v>1033</v>
      </c>
      <c r="P9" s="343"/>
      <c r="Q9" s="342" t="s">
        <v>1033</v>
      </c>
      <c r="R9" s="343"/>
      <c r="S9" s="342" t="s">
        <v>1034</v>
      </c>
      <c r="T9" s="343"/>
      <c r="U9" s="342" t="s">
        <v>1033</v>
      </c>
      <c r="V9" s="343"/>
      <c r="W9" s="342" t="s">
        <v>1034</v>
      </c>
      <c r="X9" s="343"/>
      <c r="Y9" s="342"/>
      <c r="Z9" s="343"/>
      <c r="AA9" s="342" t="s">
        <v>1035</v>
      </c>
      <c r="AB9" s="343"/>
      <c r="AC9" s="342"/>
      <c r="AD9" s="343"/>
      <c r="AE9" s="342" t="s">
        <v>1036</v>
      </c>
      <c r="AF9" s="343"/>
      <c r="AG9" s="344">
        <v>1.81</v>
      </c>
      <c r="AH9" s="345"/>
      <c r="AI9" s="98">
        <v>3</v>
      </c>
      <c r="AJ9" s="98">
        <v>4</v>
      </c>
      <c r="AK9" s="137"/>
      <c r="AL9" s="188" t="str">
        <f t="shared" si="2"/>
        <v>U17</v>
      </c>
      <c r="AM9" s="69" t="str">
        <f t="shared" si="3"/>
        <v>1.80</v>
      </c>
      <c r="AN9" s="101">
        <v>0</v>
      </c>
      <c r="AO9" s="179"/>
      <c r="AP9" s="179"/>
      <c r="AQ9" s="179"/>
      <c r="AR9" s="179"/>
      <c r="AS9" s="179"/>
      <c r="AT9" s="179" t="e">
        <f t="shared" si="4"/>
        <v>#N/A</v>
      </c>
      <c r="AU9" s="179" t="e">
        <f t="shared" si="5"/>
        <v>#N/A</v>
      </c>
      <c r="AV9" s="179" t="str">
        <f>IF(OR(AM9=0,AM9=""),"",IF(OR(AM9=AM10,AM9=AM11,AM9=AM12,AM9=AM13,AM9=AM14,AM9=AM15,AM9=AM16,AM9=AM17,AM9=AM18,AM9=AM19,AM9=AM20,AM9=AM21,AM9=AM6,AM9=AM7,AM9=AM8),"=",""))</f>
        <v>=</v>
      </c>
      <c r="AW9" s="179" t="e">
        <f>IF(OR(AK9=0,AG9=0,#REF!="B"),"",AK9)</f>
        <v>#REF!</v>
      </c>
      <c r="AX9" s="179" t="e">
        <f>IF(OR(AK9=0,AG9=0,#REF!="A"),"",AK9)</f>
        <v>#REF!</v>
      </c>
      <c r="AZ9" s="102" t="e">
        <f t="shared" si="6"/>
        <v>#REF!</v>
      </c>
      <c r="BA9" s="102" t="e">
        <f t="shared" si="6"/>
        <v>#REF!</v>
      </c>
      <c r="BB9" s="93"/>
      <c r="BC9" s="102" t="str">
        <f t="shared" si="7"/>
        <v/>
      </c>
      <c r="BD9" s="102" t="str">
        <f t="shared" si="7"/>
        <v/>
      </c>
      <c r="BE9" s="102" t="str">
        <f t="shared" si="7"/>
        <v/>
      </c>
      <c r="BF9" s="102" t="str">
        <f t="shared" si="7"/>
        <v/>
      </c>
      <c r="BG9" s="102" t="str">
        <f t="shared" si="7"/>
        <v/>
      </c>
      <c r="BH9" s="102" t="str">
        <f t="shared" si="7"/>
        <v/>
      </c>
      <c r="BI9" s="102" t="str">
        <f t="shared" si="7"/>
        <v/>
      </c>
      <c r="BJ9" s="102" t="str">
        <f t="shared" si="7"/>
        <v/>
      </c>
      <c r="BK9" s="102" t="str">
        <f t="shared" si="8"/>
        <v/>
      </c>
      <c r="BL9" s="102" t="str">
        <f t="shared" si="8"/>
        <v/>
      </c>
      <c r="BM9" s="102" t="str">
        <f t="shared" si="8"/>
        <v/>
      </c>
      <c r="BN9" s="102" t="str">
        <f t="shared" si="8"/>
        <v/>
      </c>
      <c r="BO9" s="102" t="str">
        <f t="shared" si="8"/>
        <v/>
      </c>
      <c r="BP9" s="102" t="str">
        <f t="shared" si="8"/>
        <v/>
      </c>
      <c r="BQ9" s="102" t="str">
        <f t="shared" si="8"/>
        <v/>
      </c>
      <c r="BR9" s="102" t="str">
        <f t="shared" si="8"/>
        <v/>
      </c>
    </row>
    <row r="10" spans="1:93" ht="15.95" customHeight="1" x14ac:dyDescent="0.3">
      <c r="B10" s="179"/>
      <c r="C10" s="86"/>
      <c r="D10" s="86"/>
      <c r="E10" s="88">
        <v>5</v>
      </c>
      <c r="F10" s="172">
        <v>184</v>
      </c>
      <c r="G10" s="54" t="str">
        <f t="shared" si="0"/>
        <v>William SUTTON</v>
      </c>
      <c r="H10" s="192" t="str">
        <f t="shared" si="1"/>
        <v>Crawley Athletics Club</v>
      </c>
      <c r="I10" s="346"/>
      <c r="J10" s="347"/>
      <c r="K10" s="342"/>
      <c r="L10" s="343"/>
      <c r="M10" s="342" t="s">
        <v>1034</v>
      </c>
      <c r="N10" s="343"/>
      <c r="O10" s="342" t="s">
        <v>1035</v>
      </c>
      <c r="P10" s="343"/>
      <c r="Q10" s="342" t="s">
        <v>1034</v>
      </c>
      <c r="R10" s="343"/>
      <c r="S10" s="342" t="s">
        <v>1036</v>
      </c>
      <c r="T10" s="343"/>
      <c r="U10" s="342"/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1.68</v>
      </c>
      <c r="AH10" s="345"/>
      <c r="AI10" s="98"/>
      <c r="AJ10" s="98"/>
      <c r="AK10" s="137"/>
      <c r="AL10" s="188" t="str">
        <f t="shared" si="2"/>
        <v>U15</v>
      </c>
      <c r="AM10" s="69" t="str">
        <f t="shared" si="3"/>
        <v>1.75</v>
      </c>
      <c r="AN10" s="101">
        <v>0</v>
      </c>
      <c r="AO10" s="179"/>
      <c r="AP10" s="179"/>
      <c r="AQ10" s="179"/>
      <c r="AR10" s="179"/>
      <c r="AS10" s="179"/>
      <c r="AT10" s="179" t="e">
        <f t="shared" si="4"/>
        <v>#N/A</v>
      </c>
      <c r="AU10" s="179" t="e">
        <f t="shared" si="5"/>
        <v>#N/A</v>
      </c>
      <c r="AV10" s="179" t="str">
        <f>IF(OR(AM10=0,AM10=""),"",IF(OR(AM10=AM11,AM10=AM12,AM10=AM13,AM10=AM14,AM10=AM15,AM10=AM16,AM10=AM17,AM10=AM18,AM10=AM19,AM10=AM20,AM10=AM21,AM10=AM6,AM10=AM7,AM10=AM8,AM10=AM9),"=",""))</f>
        <v>=</v>
      </c>
      <c r="AW10" s="179" t="e">
        <f>IF(OR(AK10=0,AG10=0,#REF!="B"),"",AK10)</f>
        <v>#REF!</v>
      </c>
      <c r="AX10" s="179" t="e">
        <f>IF(OR(AK10=0,AG10=0,#REF!="A"),"",AK10)</f>
        <v>#REF!</v>
      </c>
      <c r="AZ10" s="102" t="e">
        <f t="shared" si="6"/>
        <v>#REF!</v>
      </c>
      <c r="BA10" s="102" t="e">
        <f t="shared" si="6"/>
        <v>#REF!</v>
      </c>
      <c r="BB10" s="93"/>
      <c r="BC10" s="102" t="str">
        <f t="shared" si="7"/>
        <v/>
      </c>
      <c r="BD10" s="102" t="str">
        <f t="shared" si="7"/>
        <v/>
      </c>
      <c r="BE10" s="102" t="str">
        <f t="shared" si="7"/>
        <v/>
      </c>
      <c r="BF10" s="102" t="str">
        <f t="shared" si="7"/>
        <v/>
      </c>
      <c r="BG10" s="102" t="str">
        <f t="shared" si="7"/>
        <v/>
      </c>
      <c r="BH10" s="102" t="str">
        <f t="shared" si="7"/>
        <v/>
      </c>
      <c r="BI10" s="102" t="str">
        <f t="shared" si="7"/>
        <v/>
      </c>
      <c r="BJ10" s="102" t="str">
        <f t="shared" si="7"/>
        <v/>
      </c>
      <c r="BK10" s="102" t="str">
        <f t="shared" si="8"/>
        <v/>
      </c>
      <c r="BL10" s="102" t="str">
        <f t="shared" si="8"/>
        <v/>
      </c>
      <c r="BM10" s="102" t="str">
        <f t="shared" si="8"/>
        <v/>
      </c>
      <c r="BN10" s="102" t="str">
        <f t="shared" si="8"/>
        <v/>
      </c>
      <c r="BO10" s="102" t="str">
        <f t="shared" si="8"/>
        <v/>
      </c>
      <c r="BP10" s="102" t="str">
        <f t="shared" si="8"/>
        <v/>
      </c>
      <c r="BQ10" s="102" t="str">
        <f t="shared" si="8"/>
        <v/>
      </c>
      <c r="BR10" s="102" t="str">
        <f t="shared" si="8"/>
        <v/>
      </c>
    </row>
    <row r="11" spans="1:93" ht="15.95" customHeight="1" x14ac:dyDescent="0.3">
      <c r="B11" s="179"/>
      <c r="C11" s="86"/>
      <c r="D11" s="86"/>
      <c r="E11" s="88">
        <v>6</v>
      </c>
      <c r="F11" s="172">
        <v>179</v>
      </c>
      <c r="G11" s="54" t="str">
        <f t="shared" si="0"/>
        <v>Torin SEAGROVE</v>
      </c>
      <c r="H11" s="192" t="str">
        <f t="shared" si="1"/>
        <v>Brighton and Hove AC</v>
      </c>
      <c r="I11" s="346"/>
      <c r="J11" s="347"/>
      <c r="K11" s="342"/>
      <c r="L11" s="343"/>
      <c r="M11" s="342"/>
      <c r="N11" s="343"/>
      <c r="O11" s="342" t="s">
        <v>1033</v>
      </c>
      <c r="P11" s="343"/>
      <c r="Q11" s="342" t="s">
        <v>1033</v>
      </c>
      <c r="R11" s="343"/>
      <c r="S11" s="342" t="s">
        <v>1033</v>
      </c>
      <c r="T11" s="343"/>
      <c r="U11" s="342" t="s">
        <v>1033</v>
      </c>
      <c r="V11" s="343"/>
      <c r="W11" s="342" t="s">
        <v>1034</v>
      </c>
      <c r="X11" s="343"/>
      <c r="Y11" s="342"/>
      <c r="Z11" s="343"/>
      <c r="AA11" s="342" t="s">
        <v>1036</v>
      </c>
      <c r="AB11" s="343"/>
      <c r="AC11" s="342"/>
      <c r="AD11" s="343"/>
      <c r="AE11" s="342"/>
      <c r="AF11" s="343"/>
      <c r="AG11" s="344">
        <v>1.77</v>
      </c>
      <c r="AH11" s="345"/>
      <c r="AI11" s="98"/>
      <c r="AJ11" s="98"/>
      <c r="AK11" s="137"/>
      <c r="AL11" s="188" t="str">
        <f t="shared" si="2"/>
        <v>U17</v>
      </c>
      <c r="AM11" s="69" t="str">
        <f t="shared" si="3"/>
        <v>1.80</v>
      </c>
      <c r="AN11" s="101">
        <v>0</v>
      </c>
      <c r="AO11" s="179"/>
      <c r="AP11" s="179"/>
      <c r="AQ11" s="179"/>
      <c r="AR11" s="179"/>
      <c r="AS11" s="179"/>
      <c r="AT11" s="179" t="e">
        <f t="shared" si="4"/>
        <v>#N/A</v>
      </c>
      <c r="AU11" s="179" t="e">
        <f t="shared" si="5"/>
        <v>#N/A</v>
      </c>
      <c r="AV11" s="179" t="str">
        <f>IF(OR(AM11=0,AM11=""),"",IF(OR(AM11=AM12,AM11=AM13,AM11=AM14,AM11=AM15,AM11=AM16,AM11=AM17,AM11=AM18,AM11=AM19,AM11=AM20,AM11=AM21,AM11=AM6,AM11=AM7,AM11=AM8,AM11=AM9,AM11=AM10),"=",""))</f>
        <v>=</v>
      </c>
      <c r="AW11" s="179" t="e">
        <f>IF(OR(AK11=0,AG11=0,#REF!="B"),"",AK11)</f>
        <v>#REF!</v>
      </c>
      <c r="AX11" s="179" t="e">
        <f>IF(OR(AK11=0,AG11=0,#REF!="A"),"",AK11)</f>
        <v>#REF!</v>
      </c>
      <c r="AZ11" s="102" t="e">
        <f t="shared" si="6"/>
        <v>#REF!</v>
      </c>
      <c r="BA11" s="102" t="e">
        <f t="shared" si="6"/>
        <v>#REF!</v>
      </c>
      <c r="BB11" s="93"/>
      <c r="BC11" s="102" t="str">
        <f t="shared" si="7"/>
        <v/>
      </c>
      <c r="BD11" s="102" t="str">
        <f t="shared" si="7"/>
        <v/>
      </c>
      <c r="BE11" s="102" t="str">
        <f t="shared" si="7"/>
        <v/>
      </c>
      <c r="BF11" s="102" t="str">
        <f t="shared" si="7"/>
        <v/>
      </c>
      <c r="BG11" s="102" t="str">
        <f t="shared" si="7"/>
        <v/>
      </c>
      <c r="BH11" s="102" t="str">
        <f t="shared" si="7"/>
        <v/>
      </c>
      <c r="BI11" s="102" t="str">
        <f t="shared" si="7"/>
        <v/>
      </c>
      <c r="BJ11" s="102" t="str">
        <f t="shared" si="7"/>
        <v/>
      </c>
      <c r="BK11" s="102" t="str">
        <f t="shared" si="8"/>
        <v/>
      </c>
      <c r="BL11" s="102" t="str">
        <f t="shared" si="8"/>
        <v/>
      </c>
      <c r="BM11" s="102" t="str">
        <f t="shared" si="8"/>
        <v/>
      </c>
      <c r="BN11" s="102" t="str">
        <f t="shared" si="8"/>
        <v/>
      </c>
      <c r="BO11" s="102" t="str">
        <f t="shared" si="8"/>
        <v/>
      </c>
      <c r="BP11" s="102" t="str">
        <f t="shared" si="8"/>
        <v/>
      </c>
      <c r="BQ11" s="102" t="str">
        <f t="shared" si="8"/>
        <v/>
      </c>
      <c r="BR11" s="102" t="str">
        <f t="shared" si="8"/>
        <v/>
      </c>
    </row>
    <row r="12" spans="1:93" ht="15.95" customHeight="1" x14ac:dyDescent="0.3">
      <c r="B12" s="179"/>
      <c r="C12" s="86"/>
      <c r="D12" s="86"/>
      <c r="E12" s="88">
        <v>7</v>
      </c>
      <c r="F12" s="172">
        <v>188</v>
      </c>
      <c r="G12" s="54" t="str">
        <f t="shared" si="0"/>
        <v>Andrew JAY</v>
      </c>
      <c r="H12" s="192" t="str">
        <f t="shared" si="1"/>
        <v>Worcester AC</v>
      </c>
      <c r="I12" s="346"/>
      <c r="J12" s="347"/>
      <c r="K12" s="342" t="s">
        <v>1033</v>
      </c>
      <c r="L12" s="343"/>
      <c r="M12" s="342" t="s">
        <v>1033</v>
      </c>
      <c r="N12" s="343"/>
      <c r="O12" s="342" t="s">
        <v>1036</v>
      </c>
      <c r="P12" s="343"/>
      <c r="Q12" s="342"/>
      <c r="R12" s="343"/>
      <c r="S12" s="342"/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2"/>
      <c r="AF12" s="343"/>
      <c r="AG12" s="344">
        <v>1.6</v>
      </c>
      <c r="AH12" s="345"/>
      <c r="AI12" s="98">
        <v>1</v>
      </c>
      <c r="AJ12" s="98">
        <v>0</v>
      </c>
      <c r="AK12" s="137"/>
      <c r="AL12" s="188" t="str">
        <f t="shared" si="2"/>
        <v>U20</v>
      </c>
      <c r="AM12" s="69" t="str">
        <f t="shared" si="3"/>
        <v>1.71</v>
      </c>
      <c r="AN12" s="101">
        <v>0</v>
      </c>
      <c r="AO12" s="179"/>
      <c r="AP12" s="179"/>
      <c r="AQ12" s="179"/>
      <c r="AR12" s="179"/>
      <c r="AS12" s="179"/>
      <c r="AT12" s="179" t="str">
        <f t="shared" si="4"/>
        <v/>
      </c>
      <c r="AU12" s="179" t="str">
        <f t="shared" si="5"/>
        <v/>
      </c>
      <c r="AV12" s="179" t="str">
        <f>IF(OR(AM12=0,AM12=""),"",IF(OR(AM12=AM13,AM12=AM14,AM12=AM15,AM12=AM16,AM12=AM17,AM12=AM18,AM12=AM19,AM12=AM20,AM12=AM21,AM12=AM6,AM12=AM7,AM12=AM8,AM12=AM9,AM12=AM10,AM12=AM11),"=",""))</f>
        <v/>
      </c>
      <c r="AW12" s="179" t="e">
        <f>IF(OR(AK12=0,AG12=0,#REF!="B"),"",AK12)</f>
        <v>#REF!</v>
      </c>
      <c r="AX12" s="179" t="e">
        <f>IF(OR(AK12=0,AG12=0,#REF!="A"),"",AK12)</f>
        <v>#REF!</v>
      </c>
      <c r="AZ12" s="102" t="e">
        <f t="shared" si="6"/>
        <v>#REF!</v>
      </c>
      <c r="BA12" s="102" t="e">
        <f t="shared" si="6"/>
        <v>#REF!</v>
      </c>
      <c r="BB12" s="93"/>
      <c r="BC12" s="102" t="str">
        <f t="shared" si="7"/>
        <v/>
      </c>
      <c r="BD12" s="102" t="str">
        <f t="shared" si="7"/>
        <v/>
      </c>
      <c r="BE12" s="102" t="str">
        <f t="shared" si="7"/>
        <v/>
      </c>
      <c r="BF12" s="102" t="str">
        <f t="shared" si="7"/>
        <v/>
      </c>
      <c r="BG12" s="102" t="str">
        <f t="shared" si="7"/>
        <v/>
      </c>
      <c r="BH12" s="102" t="str">
        <f t="shared" si="7"/>
        <v/>
      </c>
      <c r="BI12" s="102" t="str">
        <f t="shared" si="7"/>
        <v/>
      </c>
      <c r="BJ12" s="102" t="str">
        <f t="shared" si="7"/>
        <v/>
      </c>
      <c r="BK12" s="102" t="str">
        <f t="shared" si="8"/>
        <v/>
      </c>
      <c r="BL12" s="102" t="str">
        <f t="shared" si="8"/>
        <v/>
      </c>
      <c r="BM12" s="102" t="str">
        <f t="shared" si="8"/>
        <v/>
      </c>
      <c r="BN12" s="102" t="str">
        <f t="shared" si="8"/>
        <v/>
      </c>
      <c r="BO12" s="102" t="str">
        <f t="shared" si="8"/>
        <v/>
      </c>
      <c r="BP12" s="102" t="str">
        <f t="shared" si="8"/>
        <v/>
      </c>
      <c r="BQ12" s="102" t="str">
        <f t="shared" si="8"/>
        <v/>
      </c>
      <c r="BR12" s="102" t="str">
        <f t="shared" si="8"/>
        <v/>
      </c>
    </row>
    <row r="13" spans="1:93" ht="15.95" customHeight="1" x14ac:dyDescent="0.3">
      <c r="B13" s="179"/>
      <c r="C13" s="86"/>
      <c r="D13" s="86"/>
      <c r="E13" s="88">
        <v>8</v>
      </c>
      <c r="F13" s="172"/>
      <c r="G13" s="54" t="str">
        <f t="shared" si="0"/>
        <v/>
      </c>
      <c r="H13" s="192" t="str">
        <f t="shared" si="1"/>
        <v/>
      </c>
      <c r="I13" s="346"/>
      <c r="J13" s="347"/>
      <c r="K13" s="342"/>
      <c r="L13" s="343"/>
      <c r="M13" s="342"/>
      <c r="N13" s="343"/>
      <c r="O13" s="342"/>
      <c r="P13" s="343"/>
      <c r="Q13" s="342"/>
      <c r="R13" s="343"/>
      <c r="S13" s="342"/>
      <c r="T13" s="343"/>
      <c r="U13" s="342"/>
      <c r="V13" s="343"/>
      <c r="W13" s="342"/>
      <c r="X13" s="343"/>
      <c r="Y13" s="342"/>
      <c r="Z13" s="343"/>
      <c r="AA13" s="342"/>
      <c r="AB13" s="343"/>
      <c r="AC13" s="342"/>
      <c r="AD13" s="343"/>
      <c r="AE13" s="342"/>
      <c r="AF13" s="343"/>
      <c r="AG13" s="344">
        <v>0</v>
      </c>
      <c r="AH13" s="345"/>
      <c r="AI13" s="98"/>
      <c r="AJ13" s="98"/>
      <c r="AK13" s="137"/>
      <c r="AL13" s="188" t="str">
        <f t="shared" si="2"/>
        <v/>
      </c>
      <c r="AM13" s="69" t="str">
        <f t="shared" si="3"/>
        <v/>
      </c>
      <c r="AN13" s="101">
        <v>0</v>
      </c>
      <c r="AO13" s="179"/>
      <c r="AP13" s="179"/>
      <c r="AQ13" s="179"/>
      <c r="AR13" s="179"/>
      <c r="AS13" s="179"/>
      <c r="AT13" s="179" t="str">
        <f t="shared" si="4"/>
        <v/>
      </c>
      <c r="AU13" s="179" t="str">
        <f t="shared" si="5"/>
        <v/>
      </c>
      <c r="AV13" s="179" t="str">
        <f>IF(OR(AM13=0,AM13=""),"",IF(OR(AM13=AM14,AM13=AM15,AM13=AM16,AM13=AM17,AM13=AM18,AM13=AM19,AM13=AM20,AM13=AM21,AM13=AM6,AM13=AM7,AM13=AM8,AM13=AM9,AM13=AM10,AM13=AM11,AM13=AM12),"=",""))</f>
        <v/>
      </c>
      <c r="AW13" s="179" t="e">
        <f>IF(OR(AK13=0,AG13=0,#REF!="B"),"",AK13)</f>
        <v>#REF!</v>
      </c>
      <c r="AX13" s="179" t="e">
        <f>IF(OR(AK13=0,AG13=0,#REF!="A"),"",AK13)</f>
        <v>#REF!</v>
      </c>
      <c r="AZ13" s="102" t="e">
        <f t="shared" si="6"/>
        <v>#REF!</v>
      </c>
      <c r="BA13" s="102" t="e">
        <f t="shared" si="6"/>
        <v>#REF!</v>
      </c>
      <c r="BB13" s="93"/>
      <c r="BC13" s="102" t="str">
        <f t="shared" si="7"/>
        <v/>
      </c>
      <c r="BD13" s="102" t="str">
        <f t="shared" si="7"/>
        <v/>
      </c>
      <c r="BE13" s="102" t="str">
        <f t="shared" si="7"/>
        <v/>
      </c>
      <c r="BF13" s="102" t="str">
        <f t="shared" si="7"/>
        <v/>
      </c>
      <c r="BG13" s="102" t="str">
        <f t="shared" si="7"/>
        <v/>
      </c>
      <c r="BH13" s="102" t="str">
        <f t="shared" si="7"/>
        <v/>
      </c>
      <c r="BI13" s="102" t="str">
        <f t="shared" si="7"/>
        <v/>
      </c>
      <c r="BJ13" s="102" t="str">
        <f t="shared" si="7"/>
        <v/>
      </c>
      <c r="BK13" s="102" t="str">
        <f t="shared" si="8"/>
        <v/>
      </c>
      <c r="BL13" s="102" t="str">
        <f t="shared" si="8"/>
        <v/>
      </c>
      <c r="BM13" s="102" t="str">
        <f t="shared" si="8"/>
        <v/>
      </c>
      <c r="BN13" s="102" t="str">
        <f t="shared" si="8"/>
        <v/>
      </c>
      <c r="BO13" s="102" t="str">
        <f t="shared" si="8"/>
        <v/>
      </c>
      <c r="BP13" s="102" t="str">
        <f t="shared" si="8"/>
        <v/>
      </c>
      <c r="BQ13" s="102" t="str">
        <f t="shared" si="8"/>
        <v/>
      </c>
      <c r="BR13" s="102" t="str">
        <f t="shared" si="8"/>
        <v/>
      </c>
    </row>
    <row r="14" spans="1:93" ht="15.95" customHeight="1" x14ac:dyDescent="0.3">
      <c r="B14" s="179"/>
      <c r="C14" s="86"/>
      <c r="D14" s="86"/>
      <c r="E14" s="88">
        <v>9</v>
      </c>
      <c r="F14" s="172"/>
      <c r="G14" s="54" t="str">
        <f t="shared" si="0"/>
        <v/>
      </c>
      <c r="H14" s="192" t="str">
        <f t="shared" si="1"/>
        <v/>
      </c>
      <c r="I14" s="346"/>
      <c r="J14" s="347"/>
      <c r="K14" s="342"/>
      <c r="L14" s="343"/>
      <c r="M14" s="342"/>
      <c r="N14" s="343"/>
      <c r="O14" s="342"/>
      <c r="P14" s="343"/>
      <c r="Q14" s="342"/>
      <c r="R14" s="343"/>
      <c r="S14" s="342"/>
      <c r="T14" s="343"/>
      <c r="U14" s="342"/>
      <c r="V14" s="343"/>
      <c r="W14" s="342"/>
      <c r="X14" s="343"/>
      <c r="Y14" s="342"/>
      <c r="Z14" s="343"/>
      <c r="AA14" s="342"/>
      <c r="AB14" s="343"/>
      <c r="AC14" s="342">
        <v>0</v>
      </c>
      <c r="AD14" s="343"/>
      <c r="AE14" s="342"/>
      <c r="AF14" s="343"/>
      <c r="AG14" s="344">
        <v>0</v>
      </c>
      <c r="AH14" s="345"/>
      <c r="AI14" s="98"/>
      <c r="AJ14" s="98"/>
      <c r="AK14" s="137"/>
      <c r="AL14" s="188" t="str">
        <f t="shared" si="2"/>
        <v/>
      </c>
      <c r="AM14" s="144" t="str">
        <f t="shared" si="3"/>
        <v/>
      </c>
      <c r="AN14" s="101">
        <v>0</v>
      </c>
      <c r="AO14" s="179"/>
      <c r="AP14" s="179"/>
      <c r="AQ14" s="179"/>
      <c r="AR14" s="179"/>
      <c r="AS14" s="179"/>
      <c r="AT14" s="179" t="str">
        <f t="shared" si="4"/>
        <v/>
      </c>
      <c r="AU14" s="179" t="str">
        <f t="shared" si="5"/>
        <v/>
      </c>
      <c r="AV14" s="179" t="str">
        <f>IF(OR(AM14=0,AM14=""),"",IF(OR(AM14=AM15,AM14=AM16,AM14=AM17,AM14=AM18,AM14=AM19,AM14=AM20,AM14=AM21,AM14=AM6,AM14=AM7,AM14=AM8,AM14=AM9,AM14=AM10,AM14=AM11,AM14=AM12,AM14=AM13),"=",""))</f>
        <v/>
      </c>
      <c r="AW14" s="179" t="e">
        <f>IF(OR(AK14=0,AG14=0,#REF!="B"),"",AK14)</f>
        <v>#REF!</v>
      </c>
      <c r="AX14" s="179" t="e">
        <f>IF(OR(AK14=0,AG14=0,#REF!="A"),"",AK14)</f>
        <v>#REF!</v>
      </c>
      <c r="AZ14" s="102" t="e">
        <f t="shared" si="6"/>
        <v>#REF!</v>
      </c>
      <c r="BA14" s="102" t="e">
        <f t="shared" si="6"/>
        <v>#REF!</v>
      </c>
      <c r="BB14" s="93"/>
      <c r="BC14" s="102" t="str">
        <f t="shared" si="7"/>
        <v/>
      </c>
      <c r="BD14" s="102" t="str">
        <f t="shared" si="7"/>
        <v/>
      </c>
      <c r="BE14" s="102" t="str">
        <f t="shared" si="7"/>
        <v/>
      </c>
      <c r="BF14" s="102" t="str">
        <f t="shared" si="7"/>
        <v/>
      </c>
      <c r="BG14" s="102" t="str">
        <f t="shared" si="7"/>
        <v/>
      </c>
      <c r="BH14" s="102" t="str">
        <f t="shared" si="7"/>
        <v/>
      </c>
      <c r="BI14" s="102" t="str">
        <f t="shared" si="7"/>
        <v/>
      </c>
      <c r="BJ14" s="102" t="str">
        <f t="shared" si="7"/>
        <v/>
      </c>
      <c r="BK14" s="102" t="str">
        <f t="shared" si="8"/>
        <v/>
      </c>
      <c r="BL14" s="102" t="str">
        <f t="shared" si="8"/>
        <v/>
      </c>
      <c r="BM14" s="102" t="str">
        <f t="shared" si="8"/>
        <v/>
      </c>
      <c r="BN14" s="102" t="str">
        <f t="shared" si="8"/>
        <v/>
      </c>
      <c r="BO14" s="102" t="str">
        <f t="shared" si="8"/>
        <v/>
      </c>
      <c r="BP14" s="102" t="str">
        <f t="shared" si="8"/>
        <v/>
      </c>
      <c r="BQ14" s="102" t="str">
        <f t="shared" si="8"/>
        <v/>
      </c>
      <c r="BR14" s="102" t="str">
        <f t="shared" si="8"/>
        <v/>
      </c>
    </row>
    <row r="15" spans="1:93" ht="15.95" customHeight="1" x14ac:dyDescent="0.3">
      <c r="B15" s="179"/>
      <c r="C15" s="86"/>
      <c r="D15" s="86"/>
      <c r="E15" s="88">
        <v>10</v>
      </c>
      <c r="F15" s="172"/>
      <c r="G15" s="54" t="str">
        <f t="shared" si="0"/>
        <v/>
      </c>
      <c r="H15" s="192" t="str">
        <f t="shared" si="1"/>
        <v/>
      </c>
      <c r="I15" s="346"/>
      <c r="J15" s="347"/>
      <c r="K15" s="342"/>
      <c r="L15" s="343"/>
      <c r="M15" s="342"/>
      <c r="N15" s="343"/>
      <c r="O15" s="342"/>
      <c r="P15" s="343"/>
      <c r="Q15" s="342"/>
      <c r="R15" s="343"/>
      <c r="S15" s="342"/>
      <c r="T15" s="343"/>
      <c r="U15" s="342"/>
      <c r="V15" s="343"/>
      <c r="W15" s="342"/>
      <c r="X15" s="343"/>
      <c r="Y15" s="342"/>
      <c r="Z15" s="343"/>
      <c r="AA15" s="342"/>
      <c r="AB15" s="343"/>
      <c r="AC15" s="342"/>
      <c r="AD15" s="343"/>
      <c r="AE15" s="342"/>
      <c r="AF15" s="343"/>
      <c r="AG15" s="344">
        <v>0</v>
      </c>
      <c r="AH15" s="345"/>
      <c r="AI15" s="98"/>
      <c r="AJ15" s="98"/>
      <c r="AK15" s="137"/>
      <c r="AL15" s="188" t="str">
        <f t="shared" si="2"/>
        <v/>
      </c>
      <c r="AM15" s="69" t="str">
        <f t="shared" si="3"/>
        <v/>
      </c>
      <c r="AN15" s="101">
        <v>0</v>
      </c>
      <c r="AO15" s="179"/>
      <c r="AP15" s="179"/>
      <c r="AQ15" s="179"/>
      <c r="AR15" s="179"/>
      <c r="AS15" s="179"/>
      <c r="AT15" s="179" t="str">
        <f t="shared" si="4"/>
        <v/>
      </c>
      <c r="AU15" s="179" t="str">
        <f t="shared" si="5"/>
        <v/>
      </c>
      <c r="AV15" s="179" t="str">
        <f>IF(OR(AM15=0,AM15=""),"",IF(OR(AM15=AM16,AM15=AM17,AM15=AM18,AM15=AM19,AM15=AM20,AM15=AM21,AM15=AM6,AM15=AM7,AM15=AM8,AM15=AM9,AM15=AM10,AM15=AM11,AM15=AM12,AM15=AM13,AM15=AM14),"=",""))</f>
        <v/>
      </c>
      <c r="AW15" s="179" t="e">
        <f>IF(OR(AK15=0,AG15=0,#REF!="B"),"",AK15)</f>
        <v>#REF!</v>
      </c>
      <c r="AX15" s="179" t="e">
        <f>IF(OR(AK15=0,AG15=0,#REF!="A"),"",AK15)</f>
        <v>#REF!</v>
      </c>
      <c r="AZ15" s="102" t="e">
        <f t="shared" si="6"/>
        <v>#REF!</v>
      </c>
      <c r="BA15" s="102" t="e">
        <f t="shared" si="6"/>
        <v>#REF!</v>
      </c>
      <c r="BB15" s="93"/>
      <c r="BC15" s="102" t="str">
        <f t="shared" si="7"/>
        <v/>
      </c>
      <c r="BD15" s="102" t="str">
        <f t="shared" si="7"/>
        <v/>
      </c>
      <c r="BE15" s="102" t="str">
        <f t="shared" si="7"/>
        <v/>
      </c>
      <c r="BF15" s="102" t="str">
        <f t="shared" si="7"/>
        <v/>
      </c>
      <c r="BG15" s="102" t="str">
        <f t="shared" si="7"/>
        <v/>
      </c>
      <c r="BH15" s="102" t="str">
        <f t="shared" si="7"/>
        <v/>
      </c>
      <c r="BI15" s="102" t="str">
        <f t="shared" si="7"/>
        <v/>
      </c>
      <c r="BJ15" s="102" t="str">
        <f t="shared" si="7"/>
        <v/>
      </c>
      <c r="BK15" s="102" t="str">
        <f t="shared" si="8"/>
        <v/>
      </c>
      <c r="BL15" s="102" t="str">
        <f t="shared" si="8"/>
        <v/>
      </c>
      <c r="BM15" s="102" t="str">
        <f t="shared" si="8"/>
        <v/>
      </c>
      <c r="BN15" s="102" t="str">
        <f t="shared" si="8"/>
        <v/>
      </c>
      <c r="BO15" s="102" t="str">
        <f t="shared" si="8"/>
        <v/>
      </c>
      <c r="BP15" s="102" t="str">
        <f t="shared" si="8"/>
        <v/>
      </c>
      <c r="BQ15" s="102" t="str">
        <f t="shared" si="8"/>
        <v/>
      </c>
      <c r="BR15" s="102" t="str">
        <f t="shared" si="8"/>
        <v/>
      </c>
    </row>
    <row r="16" spans="1:93" ht="15.95" customHeight="1" x14ac:dyDescent="0.3">
      <c r="B16" s="179"/>
      <c r="C16" s="86"/>
      <c r="D16" s="86"/>
      <c r="E16" s="88">
        <v>11</v>
      </c>
      <c r="F16" s="172"/>
      <c r="G16" s="54" t="str">
        <f t="shared" si="0"/>
        <v/>
      </c>
      <c r="H16" s="192" t="str">
        <f t="shared" si="1"/>
        <v/>
      </c>
      <c r="I16" s="346"/>
      <c r="J16" s="347"/>
      <c r="K16" s="342"/>
      <c r="L16" s="343"/>
      <c r="M16" s="342"/>
      <c r="N16" s="343"/>
      <c r="O16" s="342"/>
      <c r="P16" s="343"/>
      <c r="Q16" s="342"/>
      <c r="R16" s="343"/>
      <c r="S16" s="342"/>
      <c r="T16" s="343"/>
      <c r="U16" s="342"/>
      <c r="V16" s="343"/>
      <c r="W16" s="342"/>
      <c r="X16" s="343"/>
      <c r="Y16" s="342"/>
      <c r="Z16" s="343"/>
      <c r="AA16" s="342"/>
      <c r="AB16" s="343"/>
      <c r="AC16" s="342"/>
      <c r="AD16" s="343"/>
      <c r="AE16" s="342"/>
      <c r="AF16" s="343"/>
      <c r="AG16" s="344">
        <v>0</v>
      </c>
      <c r="AH16" s="345"/>
      <c r="AI16" s="98"/>
      <c r="AJ16" s="98"/>
      <c r="AK16" s="137"/>
      <c r="AL16" s="188" t="str">
        <f t="shared" si="2"/>
        <v/>
      </c>
      <c r="AM16" s="69" t="str">
        <f t="shared" si="3"/>
        <v/>
      </c>
      <c r="AN16" s="101">
        <v>0</v>
      </c>
      <c r="AO16" s="179"/>
      <c r="AP16" s="179"/>
      <c r="AQ16" s="179"/>
      <c r="AR16" s="179"/>
      <c r="AS16" s="179"/>
      <c r="AT16" s="179" t="str">
        <f t="shared" si="4"/>
        <v/>
      </c>
      <c r="AU16" s="179" t="str">
        <f t="shared" si="5"/>
        <v/>
      </c>
      <c r="AV16" s="179" t="str">
        <f>IF(OR(AM16=0,AM16=""),"",IF(OR(AM16=AM17,AM16=AM18,AM16=AM19,AM16=AM20,AM16=AM21,AM16=AM6,AM16=AM7,AM16=AM8,AM16=AM9,AM16=AM10,AM16=AM11,AM16=AM12,AM16=AM13,AM16=AM14,AM16=AM15),"=",""))</f>
        <v/>
      </c>
      <c r="AW16" s="179" t="e">
        <f>IF(OR(AK16=0,AG16=0,#REF!="B"),"",AK16)</f>
        <v>#REF!</v>
      </c>
      <c r="AX16" s="179" t="e">
        <f>IF(OR(AK16=0,AG16=0,#REF!="A"),"",AK16)</f>
        <v>#REF!</v>
      </c>
      <c r="AZ16" s="102" t="e">
        <f t="shared" si="6"/>
        <v>#REF!</v>
      </c>
      <c r="BA16" s="102" t="e">
        <f t="shared" si="6"/>
        <v>#REF!</v>
      </c>
      <c r="BB16" s="93"/>
      <c r="BC16" s="102" t="str">
        <f t="shared" si="7"/>
        <v/>
      </c>
      <c r="BD16" s="102" t="str">
        <f t="shared" si="7"/>
        <v/>
      </c>
      <c r="BE16" s="102" t="str">
        <f t="shared" si="7"/>
        <v/>
      </c>
      <c r="BF16" s="102" t="str">
        <f t="shared" si="7"/>
        <v/>
      </c>
      <c r="BG16" s="102" t="str">
        <f t="shared" si="7"/>
        <v/>
      </c>
      <c r="BH16" s="102" t="str">
        <f t="shared" si="7"/>
        <v/>
      </c>
      <c r="BI16" s="102" t="str">
        <f t="shared" si="7"/>
        <v/>
      </c>
      <c r="BJ16" s="102" t="str">
        <f t="shared" si="7"/>
        <v/>
      </c>
      <c r="BK16" s="102" t="str">
        <f t="shared" si="8"/>
        <v/>
      </c>
      <c r="BL16" s="102" t="str">
        <f t="shared" si="8"/>
        <v/>
      </c>
      <c r="BM16" s="102" t="str">
        <f t="shared" si="8"/>
        <v/>
      </c>
      <c r="BN16" s="102" t="str">
        <f t="shared" si="8"/>
        <v/>
      </c>
      <c r="BO16" s="102" t="str">
        <f t="shared" si="8"/>
        <v/>
      </c>
      <c r="BP16" s="102" t="str">
        <f t="shared" si="8"/>
        <v/>
      </c>
      <c r="BQ16" s="102" t="str">
        <f t="shared" si="8"/>
        <v/>
      </c>
      <c r="BR16" s="102" t="str">
        <f t="shared" si="8"/>
        <v/>
      </c>
    </row>
    <row r="17" spans="2:70" ht="15.95" customHeight="1" x14ac:dyDescent="0.3">
      <c r="B17" s="179"/>
      <c r="C17" s="86"/>
      <c r="D17" s="86"/>
      <c r="E17" s="88">
        <v>12</v>
      </c>
      <c r="F17" s="172"/>
      <c r="G17" s="54" t="str">
        <f t="shared" si="0"/>
        <v/>
      </c>
      <c r="H17" s="192" t="str">
        <f t="shared" si="1"/>
        <v/>
      </c>
      <c r="I17" s="346"/>
      <c r="J17" s="347"/>
      <c r="K17" s="342"/>
      <c r="L17" s="343"/>
      <c r="M17" s="342"/>
      <c r="N17" s="343"/>
      <c r="O17" s="342"/>
      <c r="P17" s="343"/>
      <c r="Q17" s="342"/>
      <c r="R17" s="343"/>
      <c r="S17" s="342"/>
      <c r="T17" s="343"/>
      <c r="U17" s="342"/>
      <c r="V17" s="343"/>
      <c r="W17" s="342"/>
      <c r="X17" s="343"/>
      <c r="Y17" s="342"/>
      <c r="Z17" s="343"/>
      <c r="AA17" s="342"/>
      <c r="AB17" s="343"/>
      <c r="AC17" s="342"/>
      <c r="AD17" s="343"/>
      <c r="AE17" s="342"/>
      <c r="AF17" s="343"/>
      <c r="AG17" s="344">
        <v>0</v>
      </c>
      <c r="AH17" s="345"/>
      <c r="AI17" s="98"/>
      <c r="AJ17" s="98"/>
      <c r="AK17" s="137"/>
      <c r="AL17" s="188" t="str">
        <f t="shared" si="2"/>
        <v/>
      </c>
      <c r="AM17" s="69" t="str">
        <f t="shared" si="3"/>
        <v/>
      </c>
      <c r="AN17" s="101">
        <v>0</v>
      </c>
      <c r="AO17" s="179"/>
      <c r="AP17" s="179"/>
      <c r="AQ17" s="179"/>
      <c r="AR17" s="179"/>
      <c r="AS17" s="179"/>
      <c r="AT17" s="179" t="str">
        <f t="shared" si="4"/>
        <v/>
      </c>
      <c r="AU17" s="179" t="str">
        <f t="shared" si="5"/>
        <v/>
      </c>
      <c r="AV17" s="179" t="str">
        <f>IF(OR(AM17=0,AM17=""),"",IF(OR(AM17=AM18,AM17=AM19,AM17=AM20,AM17=AM21,AM17=AM6,AM17=AM7,AM17=AM8,AM17=AM9,AM17=AM10,AM17=AM11,AM17=AM12,AM17=AM13,AM17=AM14,AM17=AM15,AM17=AM16),"=",""))</f>
        <v/>
      </c>
      <c r="AW17" s="179" t="e">
        <f>IF(OR(AK17=0,AG17=0,#REF!="B"),"",AK17)</f>
        <v>#REF!</v>
      </c>
      <c r="AX17" s="179" t="e">
        <f>IF(OR(AK17=0,AG17=0,#REF!="A"),"",AK17)</f>
        <v>#REF!</v>
      </c>
      <c r="AZ17" s="102" t="e">
        <f t="shared" si="6"/>
        <v>#REF!</v>
      </c>
      <c r="BA17" s="102" t="e">
        <f t="shared" si="6"/>
        <v>#REF!</v>
      </c>
      <c r="BB17" s="93"/>
      <c r="BC17" s="102" t="str">
        <f t="shared" si="7"/>
        <v/>
      </c>
      <c r="BD17" s="102" t="str">
        <f t="shared" si="7"/>
        <v/>
      </c>
      <c r="BE17" s="102" t="str">
        <f t="shared" si="7"/>
        <v/>
      </c>
      <c r="BF17" s="102" t="str">
        <f t="shared" si="7"/>
        <v/>
      </c>
      <c r="BG17" s="102" t="str">
        <f t="shared" si="7"/>
        <v/>
      </c>
      <c r="BH17" s="102" t="str">
        <f t="shared" si="7"/>
        <v/>
      </c>
      <c r="BI17" s="102" t="str">
        <f t="shared" si="7"/>
        <v/>
      </c>
      <c r="BJ17" s="102" t="str">
        <f t="shared" si="7"/>
        <v/>
      </c>
      <c r="BK17" s="102" t="str">
        <f t="shared" si="8"/>
        <v/>
      </c>
      <c r="BL17" s="102" t="str">
        <f t="shared" si="8"/>
        <v/>
      </c>
      <c r="BM17" s="102" t="str">
        <f t="shared" si="8"/>
        <v/>
      </c>
      <c r="BN17" s="102" t="str">
        <f t="shared" si="8"/>
        <v/>
      </c>
      <c r="BO17" s="102" t="str">
        <f t="shared" si="8"/>
        <v/>
      </c>
      <c r="BP17" s="102" t="str">
        <f t="shared" si="8"/>
        <v/>
      </c>
      <c r="BQ17" s="102" t="str">
        <f t="shared" si="8"/>
        <v/>
      </c>
      <c r="BR17" s="102" t="str">
        <f t="shared" si="8"/>
        <v/>
      </c>
    </row>
    <row r="18" spans="2:70" ht="15.95" customHeight="1" x14ac:dyDescent="0.3">
      <c r="B18" s="179"/>
      <c r="C18" s="86"/>
      <c r="D18" s="86"/>
      <c r="E18" s="88">
        <v>13</v>
      </c>
      <c r="F18" s="172"/>
      <c r="G18" s="54" t="str">
        <f t="shared" si="0"/>
        <v/>
      </c>
      <c r="H18" s="192" t="str">
        <f t="shared" si="1"/>
        <v/>
      </c>
      <c r="I18" s="346"/>
      <c r="J18" s="347"/>
      <c r="K18" s="342"/>
      <c r="L18" s="343"/>
      <c r="M18" s="342"/>
      <c r="N18" s="343"/>
      <c r="O18" s="342"/>
      <c r="P18" s="343"/>
      <c r="Q18" s="342"/>
      <c r="R18" s="343"/>
      <c r="S18" s="342"/>
      <c r="T18" s="343"/>
      <c r="U18" s="342"/>
      <c r="V18" s="343"/>
      <c r="W18" s="342"/>
      <c r="X18" s="343"/>
      <c r="Y18" s="342"/>
      <c r="Z18" s="343"/>
      <c r="AA18" s="342"/>
      <c r="AB18" s="343"/>
      <c r="AC18" s="342"/>
      <c r="AD18" s="343"/>
      <c r="AE18" s="342"/>
      <c r="AF18" s="343"/>
      <c r="AG18" s="344">
        <v>0</v>
      </c>
      <c r="AH18" s="345"/>
      <c r="AI18" s="98"/>
      <c r="AJ18" s="98"/>
      <c r="AK18" s="137"/>
      <c r="AL18" s="188" t="str">
        <f t="shared" si="2"/>
        <v/>
      </c>
      <c r="AM18" s="69" t="str">
        <f t="shared" si="3"/>
        <v/>
      </c>
      <c r="AN18" s="101">
        <v>0</v>
      </c>
      <c r="AO18" s="179"/>
      <c r="AP18" s="179" t="str">
        <f t="shared" ref="AP18:AP21" si="9">IF(AQ18="","",REPT(AR18,AQ18-1))</f>
        <v/>
      </c>
      <c r="AQ18" s="179" t="str">
        <f t="shared" ref="AQ18:AQ21" si="10">IF(AR18="","",HLOOKUP(AL18,$BC$5:$BJ$22,18,FALSE))</f>
        <v/>
      </c>
      <c r="AR18" s="179" t="str">
        <f>IF(OR(AL18=0,AL18=""),"",IF(OR(AL18=AL19,AL18=AL20,AL18=AL21,AL18=AL6,AL18=AL7,AL18=AL8,AL18=AL9,AL18=AL10,AL18=AL11,AL18=AL12,AL18=AL13,AL18=AL14,AL18=AL15,AL18=AL16,AL18=AL17),"=",""))</f>
        <v/>
      </c>
      <c r="AS18" s="179"/>
      <c r="AT18" s="179" t="str">
        <f t="shared" si="4"/>
        <v/>
      </c>
      <c r="AU18" s="179" t="str">
        <f t="shared" si="5"/>
        <v/>
      </c>
      <c r="AV18" s="179" t="str">
        <f>IF(OR(AM18=0,AM18=""),"",IF(OR(AM18=AM19,AM18=AM20,AM18=AM21,AM18=AM6,AM18=AM7,AM18=AM8,AM18=AM9,AM18=AM10,AM18=AM11,AM18=AM12,AM18=AM13,AM18=AM14,AM18=AM15,AM18=AM16,AM18=AM17),"=",""))</f>
        <v/>
      </c>
      <c r="AW18" s="179" t="e">
        <f>IF(OR(AK18=0,AG18=0,#REF!="B"),"",AK18)</f>
        <v>#REF!</v>
      </c>
      <c r="AX18" s="179" t="e">
        <f>IF(OR(AK18=0,AG18=0,#REF!="A"),"",AK18)</f>
        <v>#REF!</v>
      </c>
      <c r="AZ18" s="102" t="e">
        <f t="shared" si="6"/>
        <v>#REF!</v>
      </c>
      <c r="BA18" s="102" t="e">
        <f t="shared" si="6"/>
        <v>#REF!</v>
      </c>
      <c r="BB18" s="93"/>
      <c r="BC18" s="102" t="str">
        <f t="shared" si="7"/>
        <v/>
      </c>
      <c r="BD18" s="102" t="str">
        <f t="shared" si="7"/>
        <v/>
      </c>
      <c r="BE18" s="102" t="str">
        <f t="shared" si="7"/>
        <v/>
      </c>
      <c r="BF18" s="102" t="str">
        <f t="shared" si="7"/>
        <v/>
      </c>
      <c r="BG18" s="102" t="str">
        <f t="shared" si="7"/>
        <v/>
      </c>
      <c r="BH18" s="102" t="str">
        <f t="shared" si="7"/>
        <v/>
      </c>
      <c r="BI18" s="102" t="str">
        <f t="shared" si="7"/>
        <v/>
      </c>
      <c r="BJ18" s="102" t="str">
        <f t="shared" si="7"/>
        <v/>
      </c>
      <c r="BK18" s="102" t="str">
        <f t="shared" si="8"/>
        <v/>
      </c>
      <c r="BL18" s="102" t="str">
        <f t="shared" si="8"/>
        <v/>
      </c>
      <c r="BM18" s="102" t="str">
        <f t="shared" si="8"/>
        <v/>
      </c>
      <c r="BN18" s="102" t="str">
        <f t="shared" si="8"/>
        <v/>
      </c>
      <c r="BO18" s="102" t="str">
        <f t="shared" si="8"/>
        <v/>
      </c>
      <c r="BP18" s="102" t="str">
        <f t="shared" si="8"/>
        <v/>
      </c>
      <c r="BQ18" s="102" t="str">
        <f t="shared" si="8"/>
        <v/>
      </c>
      <c r="BR18" s="102" t="str">
        <f t="shared" si="8"/>
        <v/>
      </c>
    </row>
    <row r="19" spans="2:70" ht="15.95" customHeight="1" x14ac:dyDescent="0.3">
      <c r="B19" s="179"/>
      <c r="C19" s="86"/>
      <c r="D19" s="86"/>
      <c r="E19" s="88">
        <v>14</v>
      </c>
      <c r="F19" s="172"/>
      <c r="G19" s="54" t="str">
        <f t="shared" si="0"/>
        <v/>
      </c>
      <c r="H19" s="192" t="str">
        <f t="shared" si="1"/>
        <v/>
      </c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>
        <v>0</v>
      </c>
      <c r="AH19" s="345"/>
      <c r="AI19" s="98"/>
      <c r="AJ19" s="98"/>
      <c r="AK19" s="137"/>
      <c r="AL19" s="188" t="str">
        <f t="shared" si="2"/>
        <v/>
      </c>
      <c r="AM19" s="69" t="str">
        <f t="shared" si="3"/>
        <v/>
      </c>
      <c r="AN19" s="101">
        <v>0</v>
      </c>
      <c r="AO19" s="179"/>
      <c r="AP19" s="179" t="str">
        <f t="shared" si="9"/>
        <v/>
      </c>
      <c r="AQ19" s="179" t="str">
        <f t="shared" si="10"/>
        <v/>
      </c>
      <c r="AR19" s="179" t="str">
        <f>IF(OR(AL19=0,AL19=""),"",IF(OR(AL19=AL20,AL19=AL21,AL19=AL6,AL19=AL7,AL19=AL8,AL19=AL9,AL19=AL10,AL19=AL11,AL19=AL12,AL19=AL13,AL19=AL14,AL19=AL15,AL19=AL16,AL19=AL17,AL19=AL18),"=",""))</f>
        <v/>
      </c>
      <c r="AS19" s="179"/>
      <c r="AT19" s="179" t="str">
        <f t="shared" si="4"/>
        <v/>
      </c>
      <c r="AU19" s="179" t="str">
        <f t="shared" si="5"/>
        <v/>
      </c>
      <c r="AV19" s="179" t="str">
        <f>IF(OR(AM19=0,AM19=""),"",IF(OR(AM19=AM20,AM19=AM21,AM19=AM6,AM19=AM7,AM19=AM8,AM19=AM9,AM19=AM10,AM19=AM11,AM19=AM12,AM19=AM13,AM19=AM14,AM19=AM15,AM19=AM16,AM19=AM17,AM19=AM18),"=",""))</f>
        <v/>
      </c>
      <c r="AW19" s="179" t="e">
        <f>IF(OR(AK19=0,AG19=0,#REF!="B"),"",AK19)</f>
        <v>#REF!</v>
      </c>
      <c r="AX19" s="179" t="e">
        <f>IF(OR(AK19=0,AG19=0,#REF!="A"),"",AK19)</f>
        <v>#REF!</v>
      </c>
      <c r="AZ19" s="102" t="e">
        <f t="shared" si="6"/>
        <v>#REF!</v>
      </c>
      <c r="BA19" s="102" t="e">
        <f t="shared" si="6"/>
        <v>#REF!</v>
      </c>
      <c r="BB19" s="93"/>
      <c r="BC19" s="102" t="str">
        <f t="shared" si="7"/>
        <v/>
      </c>
      <c r="BD19" s="102" t="str">
        <f t="shared" si="7"/>
        <v/>
      </c>
      <c r="BE19" s="102" t="str">
        <f t="shared" si="7"/>
        <v/>
      </c>
      <c r="BF19" s="102" t="str">
        <f t="shared" si="7"/>
        <v/>
      </c>
      <c r="BG19" s="102" t="str">
        <f t="shared" si="7"/>
        <v/>
      </c>
      <c r="BH19" s="102" t="str">
        <f t="shared" si="7"/>
        <v/>
      </c>
      <c r="BI19" s="102" t="str">
        <f t="shared" si="7"/>
        <v/>
      </c>
      <c r="BJ19" s="102" t="str">
        <f t="shared" si="7"/>
        <v/>
      </c>
      <c r="BK19" s="102" t="str">
        <f t="shared" si="8"/>
        <v/>
      </c>
      <c r="BL19" s="102" t="str">
        <f t="shared" si="8"/>
        <v/>
      </c>
      <c r="BM19" s="102" t="str">
        <f t="shared" si="8"/>
        <v/>
      </c>
      <c r="BN19" s="102" t="str">
        <f t="shared" si="8"/>
        <v/>
      </c>
      <c r="BO19" s="102" t="str">
        <f t="shared" si="8"/>
        <v/>
      </c>
      <c r="BP19" s="102" t="str">
        <f t="shared" si="8"/>
        <v/>
      </c>
      <c r="BQ19" s="102" t="str">
        <f t="shared" si="8"/>
        <v/>
      </c>
      <c r="BR19" s="102" t="str">
        <f t="shared" si="8"/>
        <v/>
      </c>
    </row>
    <row r="20" spans="2:70" ht="15.95" customHeight="1" x14ac:dyDescent="0.3">
      <c r="B20" s="179"/>
      <c r="C20" s="86"/>
      <c r="D20" s="86"/>
      <c r="E20" s="88">
        <v>15</v>
      </c>
      <c r="F20" s="172"/>
      <c r="G20" s="54" t="str">
        <f t="shared" si="0"/>
        <v/>
      </c>
      <c r="H20" s="192" t="str">
        <f t="shared" si="1"/>
        <v/>
      </c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>
        <v>0</v>
      </c>
      <c r="AH20" s="345"/>
      <c r="AI20" s="98"/>
      <c r="AJ20" s="98"/>
      <c r="AK20" s="137"/>
      <c r="AL20" s="188" t="str">
        <f t="shared" si="2"/>
        <v/>
      </c>
      <c r="AM20" s="69" t="str">
        <f t="shared" si="3"/>
        <v/>
      </c>
      <c r="AN20" s="101">
        <v>0</v>
      </c>
      <c r="AO20" s="179"/>
      <c r="AP20" s="179" t="str">
        <f t="shared" si="9"/>
        <v/>
      </c>
      <c r="AQ20" s="179" t="str">
        <f t="shared" si="10"/>
        <v/>
      </c>
      <c r="AR20" s="179" t="str">
        <f>IF(OR(AL20=0,AL20=""),"",IF(OR(AL20=AL21,AL20=AL6,AL20=AL7,AL20=AL8,AL20=AL9,AL20=AL10,AL20=AL11,AL20=AL12,AL20=AL13,AL20=AL14,AL20=AL15,AL20=AL16,AL20=AL17,AL20=AL18,AL20=AL19),"=",""))</f>
        <v/>
      </c>
      <c r="AS20" s="179"/>
      <c r="AT20" s="179" t="str">
        <f t="shared" si="4"/>
        <v/>
      </c>
      <c r="AU20" s="179" t="str">
        <f t="shared" si="5"/>
        <v/>
      </c>
      <c r="AV20" s="179" t="str">
        <f>IF(OR(AM20=0,AM20=""),"",IF(OR(AM20=AM21,AM20=AM6,AM20=AM7,AM20=AM8,AM20=AM9,AM20=AM10,AM20=AM11,AM20=AM12,AM20=AM13,AM20=AM14,AM20=AM15,AM20=AM16,AM20=AM17,AM20=AM18,AM20=AM19),"=",""))</f>
        <v/>
      </c>
      <c r="AW20" s="179" t="e">
        <f>IF(OR(AK20=0,AG20=0,#REF!="B"),"",AK20)</f>
        <v>#REF!</v>
      </c>
      <c r="AX20" s="179" t="e">
        <f>IF(OR(AK20=0,AG20=0,#REF!="A"),"",AK20)</f>
        <v>#REF!</v>
      </c>
      <c r="AZ20" s="102" t="e">
        <f t="shared" si="6"/>
        <v>#REF!</v>
      </c>
      <c r="BA20" s="102" t="e">
        <f t="shared" si="6"/>
        <v>#REF!</v>
      </c>
      <c r="BB20" s="93"/>
      <c r="BC20" s="102" t="str">
        <f t="shared" si="7"/>
        <v/>
      </c>
      <c r="BD20" s="102" t="str">
        <f t="shared" si="7"/>
        <v/>
      </c>
      <c r="BE20" s="102" t="str">
        <f t="shared" si="7"/>
        <v/>
      </c>
      <c r="BF20" s="102" t="str">
        <f t="shared" si="7"/>
        <v/>
      </c>
      <c r="BG20" s="102" t="str">
        <f t="shared" si="7"/>
        <v/>
      </c>
      <c r="BH20" s="102" t="str">
        <f t="shared" si="7"/>
        <v/>
      </c>
      <c r="BI20" s="102" t="str">
        <f t="shared" si="7"/>
        <v/>
      </c>
      <c r="BJ20" s="102" t="str">
        <f t="shared" si="7"/>
        <v/>
      </c>
      <c r="BK20" s="102" t="str">
        <f t="shared" si="8"/>
        <v/>
      </c>
      <c r="BL20" s="102" t="str">
        <f t="shared" si="8"/>
        <v/>
      </c>
      <c r="BM20" s="102" t="str">
        <f t="shared" si="8"/>
        <v/>
      </c>
      <c r="BN20" s="102" t="str">
        <f t="shared" si="8"/>
        <v/>
      </c>
      <c r="BO20" s="102" t="str">
        <f t="shared" si="8"/>
        <v/>
      </c>
      <c r="BP20" s="102" t="str">
        <f t="shared" si="8"/>
        <v/>
      </c>
      <c r="BQ20" s="102" t="str">
        <f t="shared" si="8"/>
        <v/>
      </c>
      <c r="BR20" s="102" t="str">
        <f t="shared" si="8"/>
        <v/>
      </c>
    </row>
    <row r="21" spans="2:70" ht="15.95" customHeight="1" x14ac:dyDescent="0.3">
      <c r="B21" s="179"/>
      <c r="C21" s="86"/>
      <c r="D21" s="86"/>
      <c r="E21" s="88">
        <v>16</v>
      </c>
      <c r="F21" s="176"/>
      <c r="G21" s="54" t="str">
        <f t="shared" si="0"/>
        <v/>
      </c>
      <c r="H21" s="192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188" t="str">
        <f t="shared" si="2"/>
        <v/>
      </c>
      <c r="AM21" s="69" t="str">
        <f t="shared" si="3"/>
        <v/>
      </c>
      <c r="AN21" s="101">
        <v>0</v>
      </c>
      <c r="AO21" s="179"/>
      <c r="AP21" s="179" t="str">
        <f t="shared" si="9"/>
        <v/>
      </c>
      <c r="AQ21" s="179" t="str">
        <f t="shared" si="10"/>
        <v/>
      </c>
      <c r="AR21" s="179" t="str">
        <f>IF(OR(AL21=0,AL21=""),"",IF(OR(AL21=AL6,AL21=AL7,AL21=AL8,AL21=AL9,AL21=AL10,AL21=AL11,AL21=AL12,AL21=AL13,AL21=AL14,AL21=AL15,AL21=AL16,AL21=AL17,AL21=AL18,AL21=AL19,AL21=AL20),"=",""))</f>
        <v/>
      </c>
      <c r="AS21" s="179"/>
      <c r="AT21" s="179" t="str">
        <f t="shared" si="4"/>
        <v/>
      </c>
      <c r="AU21" s="179" t="str">
        <f t="shared" si="5"/>
        <v/>
      </c>
      <c r="AV21" s="179" t="str">
        <f>IF(OR(AM21=0,AM21=""),"",IF(OR(AM21=AM6,AM21=AM7,AM21=AM8,AM21=AM9,AM21=AM10,AM21=AM11,AM21=AM12,AM21=AM13,AM21=AM14,AM21=AM15,AM21=AM16,AM21=AM17,AM21=AM18,AM21=AM19,AM21=AM20),"=",""))</f>
        <v/>
      </c>
      <c r="AW21" s="179" t="e">
        <f>IF(OR(AK21=0,AG21=0,#REF!="B"),"",AK21)</f>
        <v>#REF!</v>
      </c>
      <c r="AX21" s="179" t="e">
        <f>IF(OR(AK21=0,AG21=0,#REF!="A"),"",AK21)</f>
        <v>#REF!</v>
      </c>
      <c r="AZ21" s="102" t="e">
        <f t="shared" si="6"/>
        <v>#REF!</v>
      </c>
      <c r="BA21" s="102" t="e">
        <f t="shared" si="6"/>
        <v>#REF!</v>
      </c>
      <c r="BB21" s="93"/>
      <c r="BC21" s="102" t="str">
        <f t="shared" si="7"/>
        <v/>
      </c>
      <c r="BD21" s="102" t="str">
        <f t="shared" si="7"/>
        <v/>
      </c>
      <c r="BE21" s="102" t="str">
        <f t="shared" si="7"/>
        <v/>
      </c>
      <c r="BF21" s="102" t="str">
        <f t="shared" si="7"/>
        <v/>
      </c>
      <c r="BG21" s="102" t="str">
        <f t="shared" si="7"/>
        <v/>
      </c>
      <c r="BH21" s="102" t="str">
        <f t="shared" si="7"/>
        <v/>
      </c>
      <c r="BI21" s="102" t="str">
        <f t="shared" si="7"/>
        <v/>
      </c>
      <c r="BJ21" s="102" t="str">
        <f t="shared" si="7"/>
        <v/>
      </c>
      <c r="BK21" s="102" t="str">
        <f t="shared" si="8"/>
        <v/>
      </c>
      <c r="BL21" s="102" t="str">
        <f t="shared" si="8"/>
        <v/>
      </c>
      <c r="BM21" s="102" t="str">
        <f t="shared" si="8"/>
        <v/>
      </c>
      <c r="BN21" s="102" t="str">
        <f t="shared" si="8"/>
        <v/>
      </c>
      <c r="BO21" s="102" t="str">
        <f t="shared" si="8"/>
        <v/>
      </c>
      <c r="BP21" s="102" t="str">
        <f t="shared" si="8"/>
        <v/>
      </c>
      <c r="BQ21" s="102" t="str">
        <f t="shared" si="8"/>
        <v/>
      </c>
      <c r="BR21" s="102" t="str">
        <f t="shared" si="8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11">COUNTIF(BC6:BC21,BC5)</f>
        <v>0</v>
      </c>
      <c r="BD22" s="93">
        <f t="shared" si="11"/>
        <v>0</v>
      </c>
      <c r="BE22" s="93">
        <f t="shared" si="11"/>
        <v>0</v>
      </c>
      <c r="BF22" s="93">
        <f t="shared" si="11"/>
        <v>0</v>
      </c>
      <c r="BG22" s="93">
        <f t="shared" si="11"/>
        <v>0</v>
      </c>
      <c r="BH22" s="93">
        <f t="shared" si="11"/>
        <v>0</v>
      </c>
      <c r="BI22" s="93">
        <f t="shared" si="11"/>
        <v>0</v>
      </c>
      <c r="BJ22" s="93">
        <f t="shared" si="11"/>
        <v>0</v>
      </c>
      <c r="BK22" s="93">
        <f t="shared" si="11"/>
        <v>0</v>
      </c>
      <c r="BL22" s="93">
        <f t="shared" si="11"/>
        <v>0</v>
      </c>
      <c r="BM22" s="93">
        <f t="shared" si="11"/>
        <v>0</v>
      </c>
      <c r="BN22" s="93">
        <f t="shared" si="11"/>
        <v>0</v>
      </c>
      <c r="BO22" s="93">
        <f t="shared" si="11"/>
        <v>0</v>
      </c>
      <c r="BP22" s="93">
        <f t="shared" si="11"/>
        <v>0</v>
      </c>
      <c r="BQ22" s="93">
        <f t="shared" si="11"/>
        <v>0</v>
      </c>
      <c r="BR22" s="93">
        <f t="shared" si="11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>
        <v>1</v>
      </c>
      <c r="F25" s="112">
        <v>176</v>
      </c>
      <c r="G25" s="54" t="str">
        <f t="shared" ref="G25" si="12">IFERROR(VLOOKUP($F25,high_j,2,FALSE)&amp;" "&amp;UPPER(VLOOKUP($F25,high_j,3,FALSE)),"")</f>
        <v>Noor-Eldin MAHMOUD</v>
      </c>
      <c r="H25" s="113" t="str">
        <f>IFERROR(VLOOKUP(F25,$F$68:$H$99,3,FALSE),"")</f>
        <v>Thames Valley Harriers</v>
      </c>
      <c r="I25" s="348">
        <f>IFERROR(VLOOKUP(F25,$F$68:$J$99,4,FALSE),"")</f>
        <v>1.81</v>
      </c>
      <c r="J25" s="349"/>
      <c r="K25" s="350" t="s">
        <v>7</v>
      </c>
      <c r="L25" s="351" t="str">
        <f t="shared" ref="L25" si="13">IF(ISERROR(VLOOKUP(K25,$C$6:$AP$21,31,FALSE))=TRUE,"",CONCATENATE(VLOOKUP(K25,$C$6:$AP$21,38,FALSE),VLOOKUP(K25,$C$6:$AP$21,42,FALSE)))</f>
        <v/>
      </c>
      <c r="M25" s="352"/>
      <c r="N25" s="353"/>
      <c r="O25" s="354"/>
      <c r="P25" s="355"/>
      <c r="Q25" s="355"/>
      <c r="R25" s="355"/>
      <c r="S25" s="355"/>
      <c r="T25" s="356"/>
      <c r="U25" s="354" t="str">
        <f>IFERROR(VLOOKUP(M25,$F$68:$H$99,3,FALSE),"")</f>
        <v/>
      </c>
      <c r="V25" s="355" t="str">
        <f t="shared" ref="V25:Z32" si="14">IF(ISERROR(VLOOKUP(T25,$F$68:$H$99,3,FALSE))=TRUE,"",VLOOKUP(T25,$F$68:$H$99,3,FALSE))</f>
        <v/>
      </c>
      <c r="W25" s="355" t="str">
        <f t="shared" si="14"/>
        <v/>
      </c>
      <c r="X25" s="355" t="str">
        <f t="shared" si="14"/>
        <v/>
      </c>
      <c r="Y25" s="355" t="str">
        <f t="shared" si="14"/>
        <v/>
      </c>
      <c r="Z25" s="356" t="str">
        <f t="shared" si="14"/>
        <v/>
      </c>
      <c r="AA25" s="348">
        <f>IFERROR(VLOOKUP(M25,$F$68:$J$99,4,FALSE),"")</f>
        <v>0</v>
      </c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2</v>
      </c>
      <c r="F26" s="112">
        <v>178</v>
      </c>
      <c r="G26" s="113" t="str">
        <f t="shared" ref="G26:G32" si="15">IFERROR(VLOOKUP(F26,$F$68:$H$99,2,FALSE),"")</f>
        <v>Hari BROGAN</v>
      </c>
      <c r="H26" s="113" t="str">
        <f t="shared" ref="H26:H32" si="16">IFERROR(VLOOKUP(F26,$F$68:$H$99,3,FALSE),"")</f>
        <v>Horsham Blue Stars</v>
      </c>
      <c r="I26" s="348">
        <f t="shared" ref="I26:I32" si="17">IFERROR(VLOOKUP(F26,$F$68:$J$99,4,FALSE),"")</f>
        <v>1.81</v>
      </c>
      <c r="J26" s="349"/>
      <c r="K26" s="350"/>
      <c r="L26" s="351"/>
      <c r="M26" s="352"/>
      <c r="N26" s="353"/>
      <c r="O26" s="354"/>
      <c r="P26" s="355"/>
      <c r="Q26" s="355"/>
      <c r="R26" s="355"/>
      <c r="S26" s="355"/>
      <c r="T26" s="356"/>
      <c r="U26" s="354"/>
      <c r="V26" s="355"/>
      <c r="W26" s="355"/>
      <c r="X26" s="355"/>
      <c r="Y26" s="355"/>
      <c r="Z26" s="356"/>
      <c r="AA26" s="348"/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3</v>
      </c>
      <c r="F27" s="112">
        <v>179</v>
      </c>
      <c r="G27" s="113" t="str">
        <f t="shared" si="15"/>
        <v>Torin SEAGROVE</v>
      </c>
      <c r="H27" s="113" t="str">
        <f t="shared" si="16"/>
        <v>Brighton and Hove AC</v>
      </c>
      <c r="I27" s="348">
        <f t="shared" si="17"/>
        <v>1.77</v>
      </c>
      <c r="J27" s="349"/>
      <c r="K27" s="350"/>
      <c r="L27" s="351"/>
      <c r="M27" s="352"/>
      <c r="N27" s="353"/>
      <c r="O27" s="354"/>
      <c r="P27" s="355"/>
      <c r="Q27" s="355"/>
      <c r="R27" s="355"/>
      <c r="S27" s="355"/>
      <c r="T27" s="356"/>
      <c r="U27" s="354"/>
      <c r="V27" s="355"/>
      <c r="W27" s="355"/>
      <c r="X27" s="355"/>
      <c r="Y27" s="355"/>
      <c r="Z27" s="356"/>
      <c r="AA27" s="348"/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4</v>
      </c>
      <c r="F28" s="112">
        <v>186</v>
      </c>
      <c r="G28" s="113" t="str">
        <f t="shared" si="15"/>
        <v>Jamie WORMAN</v>
      </c>
      <c r="H28" s="113" t="str">
        <f t="shared" si="16"/>
        <v>Birmingham University</v>
      </c>
      <c r="I28" s="348">
        <f t="shared" si="17"/>
        <v>1.74</v>
      </c>
      <c r="J28" s="349"/>
      <c r="K28" s="350"/>
      <c r="L28" s="351"/>
      <c r="M28" s="352"/>
      <c r="N28" s="353"/>
      <c r="O28" s="354"/>
      <c r="P28" s="355"/>
      <c r="Q28" s="355"/>
      <c r="R28" s="355"/>
      <c r="S28" s="355"/>
      <c r="T28" s="356"/>
      <c r="U28" s="354"/>
      <c r="V28" s="355"/>
      <c r="W28" s="355"/>
      <c r="X28" s="355"/>
      <c r="Y28" s="355"/>
      <c r="Z28" s="356"/>
      <c r="AA28" s="348"/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5</v>
      </c>
      <c r="F29" s="112">
        <v>184</v>
      </c>
      <c r="G29" s="113" t="str">
        <f t="shared" si="15"/>
        <v>William SUTTON</v>
      </c>
      <c r="H29" s="113" t="str">
        <f t="shared" si="16"/>
        <v>Crawley Athletics Club</v>
      </c>
      <c r="I29" s="348">
        <f t="shared" si="17"/>
        <v>1.68</v>
      </c>
      <c r="J29" s="349"/>
      <c r="K29" s="350"/>
      <c r="L29" s="351"/>
      <c r="M29" s="352"/>
      <c r="N29" s="353"/>
      <c r="O29" s="354"/>
      <c r="P29" s="355"/>
      <c r="Q29" s="355"/>
      <c r="R29" s="355"/>
      <c r="S29" s="355"/>
      <c r="T29" s="356"/>
      <c r="U29" s="354"/>
      <c r="V29" s="355"/>
      <c r="W29" s="355"/>
      <c r="X29" s="355"/>
      <c r="Y29" s="355"/>
      <c r="Z29" s="356"/>
      <c r="AA29" s="348"/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6</v>
      </c>
      <c r="F30" s="112">
        <v>188</v>
      </c>
      <c r="G30" s="113" t="str">
        <f t="shared" si="15"/>
        <v>Andrew JAY</v>
      </c>
      <c r="H30" s="113" t="str">
        <f t="shared" si="16"/>
        <v>Worcester AC</v>
      </c>
      <c r="I30" s="348">
        <f t="shared" si="17"/>
        <v>1.6</v>
      </c>
      <c r="J30" s="349"/>
      <c r="K30" s="350"/>
      <c r="L30" s="351"/>
      <c r="M30" s="352"/>
      <c r="N30" s="353"/>
      <c r="O30" s="354"/>
      <c r="P30" s="355"/>
      <c r="Q30" s="355"/>
      <c r="R30" s="355"/>
      <c r="S30" s="355"/>
      <c r="T30" s="356"/>
      <c r="U30" s="354"/>
      <c r="V30" s="355"/>
      <c r="W30" s="355"/>
      <c r="X30" s="355"/>
      <c r="Y30" s="355"/>
      <c r="Z30" s="356"/>
      <c r="AA30" s="348"/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7</v>
      </c>
      <c r="F31" s="112">
        <v>189</v>
      </c>
      <c r="G31" s="113" t="str">
        <f t="shared" si="15"/>
        <v>Charlie HUSBANDS</v>
      </c>
      <c r="H31" s="113" t="str">
        <f t="shared" si="16"/>
        <v>Bromsgrove &amp; Redditch</v>
      </c>
      <c r="I31" s="348">
        <f t="shared" si="17"/>
        <v>1.6</v>
      </c>
      <c r="J31" s="349"/>
      <c r="K31" s="350" t="s">
        <v>7</v>
      </c>
      <c r="L31" s="351"/>
      <c r="M31" s="352" t="str">
        <f t="shared" ref="M31:M32" si="18">IFERROR(VLOOKUP(D31,$K$68:$N$99,4,FALSE),"")</f>
        <v/>
      </c>
      <c r="N31" s="353" t="str">
        <f t="shared" ref="N31:N32" si="19">IF(ISERROR(VLOOKUP(K31,$K$68:$N$99,4,FALSE))=TRUE,"",IF(VLOOKUP(K31,$K$68:$N$99,4,FALSE)=0,"",VLOOKUP(K31,$K$68:$N$99,4,FALSE)))</f>
        <v/>
      </c>
      <c r="O31" s="354" t="str">
        <f t="shared" ref="O31:O32" si="20">IFERROR(VLOOKUP(M31,$F$68:$H$99,2,FALSE),"")</f>
        <v/>
      </c>
      <c r="P31" s="355" t="str">
        <f t="shared" ref="P31:T32" si="21">IF(ISERROR(VLOOKUP(O31,$F$68:$H$99,2,FALSE))=TRUE,"",VLOOKUP(O31,$F$68:$H$99,2,FALSE))</f>
        <v/>
      </c>
      <c r="Q31" s="355" t="str">
        <f t="shared" si="21"/>
        <v/>
      </c>
      <c r="R31" s="355" t="str">
        <f t="shared" si="21"/>
        <v/>
      </c>
      <c r="S31" s="355" t="str">
        <f t="shared" si="21"/>
        <v/>
      </c>
      <c r="T31" s="356" t="str">
        <f t="shared" si="21"/>
        <v/>
      </c>
      <c r="U31" s="354" t="str">
        <f t="shared" ref="U31:U32" si="22">IFERROR(VLOOKUP(M31,$F$68:$H$99,3,FALSE),"")</f>
        <v/>
      </c>
      <c r="V31" s="355" t="str">
        <f t="shared" si="14"/>
        <v/>
      </c>
      <c r="W31" s="355" t="str">
        <f t="shared" si="14"/>
        <v/>
      </c>
      <c r="X31" s="355" t="str">
        <f t="shared" si="14"/>
        <v/>
      </c>
      <c r="Y31" s="355" t="str">
        <f t="shared" si="14"/>
        <v/>
      </c>
      <c r="Z31" s="356" t="str">
        <f t="shared" si="14"/>
        <v/>
      </c>
      <c r="AA31" s="348" t="str">
        <f t="shared" ref="AA31:AA32" si="23">IFERROR(VLOOKUP(M31,$F$68:$J$99,4,FALSE),"")</f>
        <v/>
      </c>
      <c r="AB31" s="349"/>
      <c r="AC31" s="120"/>
      <c r="AD31" s="108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8</v>
      </c>
      <c r="F32" s="112" t="s">
        <v>7</v>
      </c>
      <c r="G32" s="113" t="str">
        <f t="shared" si="15"/>
        <v/>
      </c>
      <c r="H32" s="113" t="str">
        <f t="shared" si="16"/>
        <v/>
      </c>
      <c r="I32" s="348" t="str">
        <f t="shared" si="17"/>
        <v/>
      </c>
      <c r="J32" s="349"/>
      <c r="K32" s="350" t="s">
        <v>7</v>
      </c>
      <c r="L32" s="351"/>
      <c r="M32" s="352" t="str">
        <f t="shared" si="18"/>
        <v/>
      </c>
      <c r="N32" s="353" t="str">
        <f t="shared" si="19"/>
        <v/>
      </c>
      <c r="O32" s="354" t="str">
        <f t="shared" si="20"/>
        <v/>
      </c>
      <c r="P32" s="355" t="str">
        <f t="shared" si="21"/>
        <v/>
      </c>
      <c r="Q32" s="355" t="str">
        <f t="shared" si="21"/>
        <v/>
      </c>
      <c r="R32" s="355" t="str">
        <f t="shared" si="21"/>
        <v/>
      </c>
      <c r="S32" s="355" t="str">
        <f t="shared" si="21"/>
        <v/>
      </c>
      <c r="T32" s="356" t="str">
        <f t="shared" si="21"/>
        <v/>
      </c>
      <c r="U32" s="354" t="str">
        <f t="shared" si="22"/>
        <v/>
      </c>
      <c r="V32" s="355" t="str">
        <f t="shared" si="14"/>
        <v/>
      </c>
      <c r="W32" s="355" t="str">
        <f t="shared" si="14"/>
        <v/>
      </c>
      <c r="X32" s="355" t="str">
        <f t="shared" si="14"/>
        <v/>
      </c>
      <c r="Y32" s="355" t="str">
        <f t="shared" si="14"/>
        <v/>
      </c>
      <c r="Z32" s="356" t="str">
        <f t="shared" si="14"/>
        <v/>
      </c>
      <c r="AA32" s="348" t="str">
        <f t="shared" si="23"/>
        <v/>
      </c>
      <c r="AB32" s="349"/>
      <c r="AC32" s="114"/>
      <c r="AD32" s="115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182"/>
      <c r="G33" s="182"/>
      <c r="H33" s="182"/>
      <c r="I33" s="182"/>
      <c r="J33" s="182"/>
      <c r="K33" s="18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D MEN (BED 2)</v>
      </c>
      <c r="H35" s="353"/>
      <c r="I35" s="310" t="s">
        <v>20</v>
      </c>
      <c r="J35" s="314"/>
      <c r="K35" s="311"/>
      <c r="L35" s="369">
        <f>L3</f>
        <v>11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2.28m – Robbie Grabarz (NEB) &amp; Marco Fassinotti (Italy) 01/06/2015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179"/>
      <c r="AX36" s="179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179"/>
      <c r="AX37" s="179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179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24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25">IF(OR(AG38=0,AG38="",AG38="NHC",AG38=" "),"",IF(AG38&gt;AL38,"*",IF(AG38=AL38,"=","")))</f>
        <v/>
      </c>
      <c r="AN38" s="101">
        <v>0</v>
      </c>
      <c r="AO38" s="179"/>
      <c r="AP38" s="179" t="str">
        <f t="shared" ref="AP38:AP53" si="26">IF(AQ38="","",REPT(AR38,AQ38-1))</f>
        <v/>
      </c>
      <c r="AQ38" s="179" t="str">
        <f t="shared" ref="AQ38:AQ53" si="27">IF(AR38="","",HLOOKUP(AL38,$BC$5:$BJ$22,18,FALSE))</f>
        <v/>
      </c>
      <c r="AR38" s="179" t="str">
        <f>IF(OR(AL38=0,AL38=""),"",IF(OR(AL38=AL39,AL38=AL40,AL38=AL41,AL38=AL42,AL38=AL43,AL38=AL44,AL38=AL45,AL38=AL46,AL38=AL47,AL38=AL48,AL38=AL49,AL38=AL50,AL38=AL51,AL38=AL52,AL38=AL53),"=",""))</f>
        <v/>
      </c>
      <c r="AS38" s="179"/>
      <c r="AT38" s="179" t="str">
        <f t="shared" ref="AT38:AT53" si="28">IF(AU38="","",REPT(AV38,AU38-1))</f>
        <v/>
      </c>
      <c r="AU38" s="179" t="str">
        <f t="shared" ref="AU38:AU53" si="29">IF(AV38="","",HLOOKUP(AM38,$BK$5:$BR$22,18,FALSE))</f>
        <v/>
      </c>
      <c r="AV38" s="179" t="str">
        <f>IF(OR(AM38=0,AM38=""),"",IF(OR(AM38=AM39,AM38=AM40,AM38=AM41,AM38=AM42,AM38=AM43,AM38=AM44,AM38=AM45,AM38=AM46,AM38=AM47,AM38=AM48,AM38=AM49,AM38=AM50,AM38=AM51,AM38=AM52,AM38=AM53),"=",""))</f>
        <v/>
      </c>
      <c r="AW38" s="179" t="e">
        <f>IF(OR(AK38=0,AG38=0,#REF!="B"),"",AK38)</f>
        <v>#REF!</v>
      </c>
      <c r="AX38" s="179" t="e">
        <f>IF(OR(AK38=0,AG38=0,#REF!="A"),"",AK38)</f>
        <v>#REF!</v>
      </c>
      <c r="AZ38" s="102" t="e">
        <f t="shared" ref="AZ38:BA53" si="30">IF(AW38="","",AW38+($AN38/10))</f>
        <v>#REF!</v>
      </c>
      <c r="BA38" s="102" t="e">
        <f t="shared" si="30"/>
        <v>#REF!</v>
      </c>
      <c r="BB38" s="93"/>
      <c r="BC38" s="102" t="str">
        <f t="shared" ref="BC38:BJ53" si="31">IF($AL38="","",IF($AL38=BC$5,$AL38,""))</f>
        <v/>
      </c>
      <c r="BD38" s="102" t="str">
        <f t="shared" si="31"/>
        <v/>
      </c>
      <c r="BE38" s="102" t="str">
        <f t="shared" si="31"/>
        <v/>
      </c>
      <c r="BF38" s="102" t="str">
        <f t="shared" si="31"/>
        <v/>
      </c>
      <c r="BG38" s="102" t="str">
        <f t="shared" si="31"/>
        <v/>
      </c>
      <c r="BH38" s="102" t="str">
        <f t="shared" si="31"/>
        <v/>
      </c>
      <c r="BI38" s="102" t="str">
        <f t="shared" si="31"/>
        <v/>
      </c>
      <c r="BJ38" s="102" t="str">
        <f t="shared" si="31"/>
        <v/>
      </c>
      <c r="BK38" s="102" t="str">
        <f t="shared" ref="BK38:BR53" si="32">IF($AM38="","",IF($AM38=BK$5,$AM38,""))</f>
        <v/>
      </c>
      <c r="BL38" s="102" t="str">
        <f t="shared" si="32"/>
        <v/>
      </c>
      <c r="BM38" s="102" t="str">
        <f t="shared" si="32"/>
        <v/>
      </c>
      <c r="BN38" s="102" t="str">
        <f t="shared" si="32"/>
        <v/>
      </c>
      <c r="BO38" s="102" t="str">
        <f t="shared" si="32"/>
        <v/>
      </c>
      <c r="BP38" s="102" t="str">
        <f t="shared" si="32"/>
        <v/>
      </c>
      <c r="BQ38" s="102" t="str">
        <f t="shared" si="32"/>
        <v/>
      </c>
      <c r="BR38" s="102" t="str">
        <f t="shared" si="32"/>
        <v/>
      </c>
    </row>
    <row r="39" spans="1:70" ht="15.95" hidden="1" customHeight="1" x14ac:dyDescent="0.3">
      <c r="B39" s="179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24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25"/>
        <v/>
      </c>
      <c r="AN39" s="101">
        <v>0</v>
      </c>
      <c r="AO39" s="179"/>
      <c r="AP39" s="179" t="str">
        <f t="shared" si="26"/>
        <v/>
      </c>
      <c r="AQ39" s="179" t="str">
        <f t="shared" si="27"/>
        <v/>
      </c>
      <c r="AR39" s="179" t="str">
        <f>IF(OR(AL39=0,AL39=""),"",IF(OR(AL39=AL40,AL39=AL41,AL39=AL42,AL39=AL43,AL39=AL44,AL39=AL45,AL39=AL46,AL39=AL47,AL39=AL48,AL39=AL49,AL39=AL50,AL39=AL51,AL39=AL52,AL39=AL53,AL39=AL38),"=",""))</f>
        <v/>
      </c>
      <c r="AS39" s="179"/>
      <c r="AT39" s="179" t="str">
        <f t="shared" si="28"/>
        <v/>
      </c>
      <c r="AU39" s="179" t="str">
        <f t="shared" si="29"/>
        <v/>
      </c>
      <c r="AV39" s="179" t="str">
        <f>IF(OR(AM39=0,AM39=""),"",IF(OR(AM39=AM40,AM39=AM41,AM39=AM42,AM39=AM43,AM39=AM44,AM39=AM45,AM39=AM46,AM39=AM47,AM39=AM48,AM39=AM49,AM39=AM50,AM39=AM51,AM39=AM52,AM39=AM53,AM39=AM38),"=",""))</f>
        <v/>
      </c>
      <c r="AW39" s="179" t="e">
        <f>IF(OR(AK39=0,AG39=0,#REF!="B"),"",AK39)</f>
        <v>#REF!</v>
      </c>
      <c r="AX39" s="179" t="e">
        <f>IF(OR(AK39=0,AG39=0,#REF!="A"),"",AK39)</f>
        <v>#REF!</v>
      </c>
      <c r="AZ39" s="102" t="e">
        <f t="shared" si="30"/>
        <v>#REF!</v>
      </c>
      <c r="BA39" s="102" t="e">
        <f t="shared" si="30"/>
        <v>#REF!</v>
      </c>
      <c r="BB39" s="93"/>
      <c r="BC39" s="102" t="str">
        <f t="shared" si="31"/>
        <v/>
      </c>
      <c r="BD39" s="102" t="str">
        <f t="shared" si="31"/>
        <v/>
      </c>
      <c r="BE39" s="102" t="str">
        <f t="shared" si="31"/>
        <v/>
      </c>
      <c r="BF39" s="102" t="str">
        <f t="shared" si="31"/>
        <v/>
      </c>
      <c r="BG39" s="102" t="str">
        <f t="shared" si="31"/>
        <v/>
      </c>
      <c r="BH39" s="102" t="str">
        <f t="shared" si="31"/>
        <v/>
      </c>
      <c r="BI39" s="102" t="str">
        <f t="shared" si="31"/>
        <v/>
      </c>
      <c r="BJ39" s="102" t="str">
        <f t="shared" si="31"/>
        <v/>
      </c>
      <c r="BK39" s="102" t="str">
        <f t="shared" si="32"/>
        <v/>
      </c>
      <c r="BL39" s="102" t="str">
        <f t="shared" si="32"/>
        <v/>
      </c>
      <c r="BM39" s="102" t="str">
        <f t="shared" si="32"/>
        <v/>
      </c>
      <c r="BN39" s="102" t="str">
        <f t="shared" si="32"/>
        <v/>
      </c>
      <c r="BO39" s="102" t="str">
        <f t="shared" si="32"/>
        <v/>
      </c>
      <c r="BP39" s="102" t="str">
        <f t="shared" si="32"/>
        <v/>
      </c>
      <c r="BQ39" s="102" t="str">
        <f t="shared" si="32"/>
        <v/>
      </c>
      <c r="BR39" s="102" t="str">
        <f t="shared" si="32"/>
        <v/>
      </c>
    </row>
    <row r="40" spans="1:70" ht="15.95" hidden="1" customHeight="1" x14ac:dyDescent="0.3">
      <c r="B40" s="179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24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25"/>
        <v/>
      </c>
      <c r="AN40" s="101">
        <v>0</v>
      </c>
      <c r="AO40" s="179"/>
      <c r="AP40" s="179" t="str">
        <f t="shared" si="26"/>
        <v/>
      </c>
      <c r="AQ40" s="179" t="str">
        <f t="shared" si="27"/>
        <v/>
      </c>
      <c r="AR40" s="179" t="str">
        <f>IF(OR(AL40=0,AL40=""),"",IF(OR(AL40=AL41,AL40=AL42,AL40=AL43,AL40=AL44,AL40=AL45,AL40=AL46,AL40=AL47,AL40=AL48,AL40=AL49,AL40=AL50,AL40=AL51,AL40=AL52,AL40=AL53,AL40=AL38,AL40=AL39),"=",""))</f>
        <v/>
      </c>
      <c r="AS40" s="179"/>
      <c r="AT40" s="179" t="str">
        <f t="shared" si="28"/>
        <v/>
      </c>
      <c r="AU40" s="179" t="str">
        <f t="shared" si="29"/>
        <v/>
      </c>
      <c r="AV40" s="179" t="str">
        <f>IF(OR(AM40=0,AM40=""),"",IF(OR(AM40=AM41,AM40=AM42,AM40=AM43,AM40=AM44,AM40=AM45,AM40=AM46,AM40=AM47,AM40=AM48,AM40=AM49,AM40=AM50,AM40=AM51,AM40=AM52,AM40=AM53,AM40=AM38,AM40=AM39),"=",""))</f>
        <v/>
      </c>
      <c r="AW40" s="179" t="e">
        <f>IF(OR(AK40=0,AG40=0,#REF!="B"),"",AK40)</f>
        <v>#REF!</v>
      </c>
      <c r="AX40" s="179" t="e">
        <f>IF(OR(AK40=0,AG40=0,#REF!="A"),"",AK40)</f>
        <v>#REF!</v>
      </c>
      <c r="AZ40" s="102" t="e">
        <f t="shared" si="30"/>
        <v>#REF!</v>
      </c>
      <c r="BA40" s="102" t="e">
        <f t="shared" si="30"/>
        <v>#REF!</v>
      </c>
      <c r="BB40" s="93"/>
      <c r="BC40" s="102" t="str">
        <f t="shared" si="31"/>
        <v/>
      </c>
      <c r="BD40" s="102" t="str">
        <f t="shared" si="31"/>
        <v/>
      </c>
      <c r="BE40" s="102" t="str">
        <f t="shared" si="31"/>
        <v/>
      </c>
      <c r="BF40" s="102" t="str">
        <f t="shared" si="31"/>
        <v/>
      </c>
      <c r="BG40" s="102" t="str">
        <f t="shared" si="31"/>
        <v/>
      </c>
      <c r="BH40" s="102" t="str">
        <f t="shared" si="31"/>
        <v/>
      </c>
      <c r="BI40" s="102" t="str">
        <f t="shared" si="31"/>
        <v/>
      </c>
      <c r="BJ40" s="102" t="str">
        <f t="shared" si="31"/>
        <v/>
      </c>
      <c r="BK40" s="102" t="str">
        <f t="shared" si="32"/>
        <v/>
      </c>
      <c r="BL40" s="102" t="str">
        <f t="shared" si="32"/>
        <v/>
      </c>
      <c r="BM40" s="102" t="str">
        <f t="shared" si="32"/>
        <v/>
      </c>
      <c r="BN40" s="102" t="str">
        <f t="shared" si="32"/>
        <v/>
      </c>
      <c r="BO40" s="102" t="str">
        <f t="shared" si="32"/>
        <v/>
      </c>
      <c r="BP40" s="102" t="str">
        <f t="shared" si="32"/>
        <v/>
      </c>
      <c r="BQ40" s="102" t="str">
        <f t="shared" si="32"/>
        <v/>
      </c>
      <c r="BR40" s="102" t="str">
        <f t="shared" si="32"/>
        <v/>
      </c>
    </row>
    <row r="41" spans="1:70" ht="15.95" hidden="1" customHeight="1" x14ac:dyDescent="0.3">
      <c r="B41" s="179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24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25"/>
        <v/>
      </c>
      <c r="AN41" s="101">
        <v>0</v>
      </c>
      <c r="AO41" s="179"/>
      <c r="AP41" s="179" t="str">
        <f t="shared" si="26"/>
        <v/>
      </c>
      <c r="AQ41" s="179" t="str">
        <f t="shared" si="27"/>
        <v/>
      </c>
      <c r="AR41" s="179" t="str">
        <f>IF(OR(AL41=0,AL41=""),"",IF(OR(AL41=AL42,AL41=AL43,AL41=AL44,AL41=AL45,AL41=AL46,AL41=AL47,AL41=AL48,AL41=AL49,AL41=AL50,AL41=AL51,AL41=AL52,AL41=AL53,AL41=AL38,AL41=AL39,AL41=AL40),"=",""))</f>
        <v/>
      </c>
      <c r="AS41" s="179"/>
      <c r="AT41" s="179" t="str">
        <f t="shared" si="28"/>
        <v/>
      </c>
      <c r="AU41" s="179" t="str">
        <f t="shared" si="29"/>
        <v/>
      </c>
      <c r="AV41" s="179" t="str">
        <f>IF(OR(AM41=0,AM41=""),"",IF(OR(AM41=AM42,AM41=AM43,AM41=AM44,AM41=AM45,AM41=AM46,AM41=AM47,AM41=AM48,AM41=AM49,AM41=AM50,AM41=AM51,AM41=AM52,AM41=AM53,AM41=AM38,AM41=AM39,AM41=AM40),"=",""))</f>
        <v/>
      </c>
      <c r="AW41" s="179" t="e">
        <f>IF(OR(AK41=0,AG41=0,#REF!="B"),"",AK41)</f>
        <v>#REF!</v>
      </c>
      <c r="AX41" s="179" t="e">
        <f>IF(OR(AK41=0,AG41=0,#REF!="A"),"",AK41)</f>
        <v>#REF!</v>
      </c>
      <c r="AZ41" s="102" t="e">
        <f t="shared" si="30"/>
        <v>#REF!</v>
      </c>
      <c r="BA41" s="102" t="e">
        <f t="shared" si="30"/>
        <v>#REF!</v>
      </c>
      <c r="BB41" s="93"/>
      <c r="BC41" s="102" t="str">
        <f t="shared" si="31"/>
        <v/>
      </c>
      <c r="BD41" s="102" t="str">
        <f t="shared" si="31"/>
        <v/>
      </c>
      <c r="BE41" s="102" t="str">
        <f t="shared" si="31"/>
        <v/>
      </c>
      <c r="BF41" s="102" t="str">
        <f t="shared" si="31"/>
        <v/>
      </c>
      <c r="BG41" s="102" t="str">
        <f t="shared" si="31"/>
        <v/>
      </c>
      <c r="BH41" s="102" t="str">
        <f t="shared" si="31"/>
        <v/>
      </c>
      <c r="BI41" s="102" t="str">
        <f t="shared" si="31"/>
        <v/>
      </c>
      <c r="BJ41" s="102" t="str">
        <f t="shared" si="31"/>
        <v/>
      </c>
      <c r="BK41" s="102" t="str">
        <f t="shared" si="32"/>
        <v/>
      </c>
      <c r="BL41" s="102" t="str">
        <f t="shared" si="32"/>
        <v/>
      </c>
      <c r="BM41" s="102" t="str">
        <f t="shared" si="32"/>
        <v/>
      </c>
      <c r="BN41" s="102" t="str">
        <f t="shared" si="32"/>
        <v/>
      </c>
      <c r="BO41" s="102" t="str">
        <f t="shared" si="32"/>
        <v/>
      </c>
      <c r="BP41" s="102" t="str">
        <f t="shared" si="32"/>
        <v/>
      </c>
      <c r="BQ41" s="102" t="str">
        <f t="shared" si="32"/>
        <v/>
      </c>
      <c r="BR41" s="102" t="str">
        <f t="shared" si="32"/>
        <v/>
      </c>
    </row>
    <row r="42" spans="1:70" ht="15.95" hidden="1" customHeight="1" x14ac:dyDescent="0.3">
      <c r="B42" s="179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24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25"/>
        <v/>
      </c>
      <c r="AN42" s="101">
        <v>0</v>
      </c>
      <c r="AO42" s="179"/>
      <c r="AP42" s="179" t="str">
        <f t="shared" si="26"/>
        <v/>
      </c>
      <c r="AQ42" s="179" t="str">
        <f t="shared" si="27"/>
        <v/>
      </c>
      <c r="AR42" s="179" t="str">
        <f>IF(OR(AL42=0,AL42=""),"",IF(OR(AL42=AL43,AL42=AL44,AL42=AL45,AL42=AL46,AL42=AL47,AL42=AL48,AL42=AL49,AL42=AL50,AL42=AL51,AL42=AL52,AL42=AL53,AL42=AL38,AL42=AL39,AL42=AL40,AL42=AL41),"=",""))</f>
        <v/>
      </c>
      <c r="AS42" s="179"/>
      <c r="AT42" s="179" t="str">
        <f t="shared" si="28"/>
        <v/>
      </c>
      <c r="AU42" s="179" t="str">
        <f t="shared" si="29"/>
        <v/>
      </c>
      <c r="AV42" s="179" t="str">
        <f>IF(OR(AM42=0,AM42=""),"",IF(OR(AM42=AM43,AM42=AM44,AM42=AM45,AM42=AM46,AM42=AM47,AM42=AM48,AM42=AM49,AM42=AM50,AM42=AM51,AM42=AM52,AM42=AM53,AM42=AM38,AM42=AM39,AM42=AM40,AM42=AM41),"=",""))</f>
        <v/>
      </c>
      <c r="AW42" s="179" t="e">
        <f>IF(OR(AK42=0,AG42=0,#REF!="B"),"",AK42)</f>
        <v>#REF!</v>
      </c>
      <c r="AX42" s="179" t="e">
        <f>IF(OR(AK42=0,AG42=0,#REF!="A"),"",AK42)</f>
        <v>#REF!</v>
      </c>
      <c r="AZ42" s="102" t="e">
        <f t="shared" si="30"/>
        <v>#REF!</v>
      </c>
      <c r="BA42" s="102" t="e">
        <f t="shared" si="30"/>
        <v>#REF!</v>
      </c>
      <c r="BB42" s="93"/>
      <c r="BC42" s="102" t="str">
        <f t="shared" si="31"/>
        <v/>
      </c>
      <c r="BD42" s="102" t="str">
        <f t="shared" si="31"/>
        <v/>
      </c>
      <c r="BE42" s="102" t="str">
        <f t="shared" si="31"/>
        <v/>
      </c>
      <c r="BF42" s="102" t="str">
        <f t="shared" si="31"/>
        <v/>
      </c>
      <c r="BG42" s="102" t="str">
        <f t="shared" si="31"/>
        <v/>
      </c>
      <c r="BH42" s="102" t="str">
        <f t="shared" si="31"/>
        <v/>
      </c>
      <c r="BI42" s="102" t="str">
        <f t="shared" si="31"/>
        <v/>
      </c>
      <c r="BJ42" s="102" t="str">
        <f t="shared" si="31"/>
        <v/>
      </c>
      <c r="BK42" s="102" t="str">
        <f t="shared" si="32"/>
        <v/>
      </c>
      <c r="BL42" s="102" t="str">
        <f t="shared" si="32"/>
        <v/>
      </c>
      <c r="BM42" s="102" t="str">
        <f t="shared" si="32"/>
        <v/>
      </c>
      <c r="BN42" s="102" t="str">
        <f t="shared" si="32"/>
        <v/>
      </c>
      <c r="BO42" s="102" t="str">
        <f t="shared" si="32"/>
        <v/>
      </c>
      <c r="BP42" s="102" t="str">
        <f t="shared" si="32"/>
        <v/>
      </c>
      <c r="BQ42" s="102" t="str">
        <f t="shared" si="32"/>
        <v/>
      </c>
      <c r="BR42" s="102" t="str">
        <f t="shared" si="32"/>
        <v/>
      </c>
    </row>
    <row r="43" spans="1:70" ht="15.95" hidden="1" customHeight="1" x14ac:dyDescent="0.3">
      <c r="B43" s="179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24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25"/>
        <v/>
      </c>
      <c r="AN43" s="101">
        <v>0</v>
      </c>
      <c r="AO43" s="179"/>
      <c r="AP43" s="179" t="str">
        <f t="shared" si="26"/>
        <v/>
      </c>
      <c r="AQ43" s="179" t="str">
        <f t="shared" si="27"/>
        <v/>
      </c>
      <c r="AR43" s="179" t="str">
        <f>IF(OR(AL43=0,AL43=""),"",IF(OR(AL43=AL44,AL43=AL45,AL43=AL46,AL43=AL47,AL43=AL48,AL43=AL49,AL43=AL50,AL43=AL51,AL43=AL52,AL43=AL53,AL43=AL38,AL43=AL39,AL43=AL40,AL43=AL41,AL43=AL42),"=",""))</f>
        <v/>
      </c>
      <c r="AS43" s="179"/>
      <c r="AT43" s="179" t="str">
        <f t="shared" si="28"/>
        <v/>
      </c>
      <c r="AU43" s="179" t="str">
        <f t="shared" si="29"/>
        <v/>
      </c>
      <c r="AV43" s="179" t="str">
        <f>IF(OR(AM43=0,AM43=""),"",IF(OR(AM43=AM44,AM43=AM45,AM43=AM46,AM43=AM47,AM43=AM48,AM43=AM49,AM43=AM50,AM43=AM51,AM43=AM52,AM43=AM53,AM43=AM38,AM43=AM39,AM43=AM40,AM43=AM41,AM43=AM42),"=",""))</f>
        <v/>
      </c>
      <c r="AW43" s="179" t="e">
        <f>IF(OR(AK43=0,AG43=0,#REF!="B"),"",AK43)</f>
        <v>#REF!</v>
      </c>
      <c r="AX43" s="179" t="e">
        <f>IF(OR(AK43=0,AG43=0,#REF!="A"),"",AK43)</f>
        <v>#REF!</v>
      </c>
      <c r="AZ43" s="102" t="e">
        <f t="shared" si="30"/>
        <v>#REF!</v>
      </c>
      <c r="BA43" s="102" t="e">
        <f t="shared" si="30"/>
        <v>#REF!</v>
      </c>
      <c r="BB43" s="93"/>
      <c r="BC43" s="102" t="str">
        <f t="shared" si="31"/>
        <v/>
      </c>
      <c r="BD43" s="102" t="str">
        <f t="shared" si="31"/>
        <v/>
      </c>
      <c r="BE43" s="102" t="str">
        <f t="shared" si="31"/>
        <v/>
      </c>
      <c r="BF43" s="102" t="str">
        <f t="shared" si="31"/>
        <v/>
      </c>
      <c r="BG43" s="102" t="str">
        <f t="shared" si="31"/>
        <v/>
      </c>
      <c r="BH43" s="102" t="str">
        <f t="shared" si="31"/>
        <v/>
      </c>
      <c r="BI43" s="102" t="str">
        <f t="shared" si="31"/>
        <v/>
      </c>
      <c r="BJ43" s="102" t="str">
        <f t="shared" si="31"/>
        <v/>
      </c>
      <c r="BK43" s="102" t="str">
        <f t="shared" si="32"/>
        <v/>
      </c>
      <c r="BL43" s="102" t="str">
        <f t="shared" si="32"/>
        <v/>
      </c>
      <c r="BM43" s="102" t="str">
        <f t="shared" si="32"/>
        <v/>
      </c>
      <c r="BN43" s="102" t="str">
        <f t="shared" si="32"/>
        <v/>
      </c>
      <c r="BO43" s="102" t="str">
        <f t="shared" si="32"/>
        <v/>
      </c>
      <c r="BP43" s="102" t="str">
        <f t="shared" si="32"/>
        <v/>
      </c>
      <c r="BQ43" s="102" t="str">
        <f t="shared" si="32"/>
        <v/>
      </c>
      <c r="BR43" s="102" t="str">
        <f t="shared" si="32"/>
        <v/>
      </c>
    </row>
    <row r="44" spans="1:70" ht="15.95" hidden="1" customHeight="1" x14ac:dyDescent="0.3">
      <c r="B44" s="179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24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25"/>
        <v/>
      </c>
      <c r="AN44" s="101">
        <v>0</v>
      </c>
      <c r="AO44" s="179"/>
      <c r="AP44" s="179" t="str">
        <f t="shared" si="26"/>
        <v/>
      </c>
      <c r="AQ44" s="179" t="str">
        <f t="shared" si="27"/>
        <v/>
      </c>
      <c r="AR44" s="179" t="str">
        <f>IF(OR(AL44=0,AL44=""),"",IF(OR(AL44=AL45,AL44=AL46,AL44=AL47,AL44=AL48,AL44=AL49,AL44=AL50,AL44=AL51,AL44=AL52,AL44=AL53,AL44=AL38,AL44=AL39,AL44=AL40,AL44=AL41,AL44=AL42,AL44=AL43),"=",""))</f>
        <v/>
      </c>
      <c r="AS44" s="179"/>
      <c r="AT44" s="179" t="str">
        <f t="shared" si="28"/>
        <v/>
      </c>
      <c r="AU44" s="179" t="str">
        <f t="shared" si="29"/>
        <v/>
      </c>
      <c r="AV44" s="179" t="str">
        <f>IF(OR(AM44=0,AM44=""),"",IF(OR(AM44=AM45,AM44=AM46,AM44=AM47,AM44=AM48,AM44=AM49,AM44=AM50,AM44=AM51,AM44=AM52,AM44=AM53,AM44=AM38,AM44=AM39,AM44=AM40,AM44=AM41,AM44=AM42,AM44=AM43),"=",""))</f>
        <v/>
      </c>
      <c r="AW44" s="179" t="e">
        <f>IF(OR(AK44=0,AG44=0,#REF!="B"),"",AK44)</f>
        <v>#REF!</v>
      </c>
      <c r="AX44" s="179" t="e">
        <f>IF(OR(AK44=0,AG44=0,#REF!="A"),"",AK44)</f>
        <v>#REF!</v>
      </c>
      <c r="AZ44" s="102" t="e">
        <f t="shared" si="30"/>
        <v>#REF!</v>
      </c>
      <c r="BA44" s="102" t="e">
        <f t="shared" si="30"/>
        <v>#REF!</v>
      </c>
      <c r="BB44" s="93"/>
      <c r="BC44" s="102" t="str">
        <f t="shared" si="31"/>
        <v/>
      </c>
      <c r="BD44" s="102" t="str">
        <f t="shared" si="31"/>
        <v/>
      </c>
      <c r="BE44" s="102" t="str">
        <f t="shared" si="31"/>
        <v/>
      </c>
      <c r="BF44" s="102" t="str">
        <f t="shared" si="31"/>
        <v/>
      </c>
      <c r="BG44" s="102" t="str">
        <f t="shared" si="31"/>
        <v/>
      </c>
      <c r="BH44" s="102" t="str">
        <f t="shared" si="31"/>
        <v/>
      </c>
      <c r="BI44" s="102" t="str">
        <f t="shared" si="31"/>
        <v/>
      </c>
      <c r="BJ44" s="102" t="str">
        <f t="shared" si="31"/>
        <v/>
      </c>
      <c r="BK44" s="102" t="str">
        <f t="shared" si="32"/>
        <v/>
      </c>
      <c r="BL44" s="102" t="str">
        <f t="shared" si="32"/>
        <v/>
      </c>
      <c r="BM44" s="102" t="str">
        <f t="shared" si="32"/>
        <v/>
      </c>
      <c r="BN44" s="102" t="str">
        <f t="shared" si="32"/>
        <v/>
      </c>
      <c r="BO44" s="102" t="str">
        <f t="shared" si="32"/>
        <v/>
      </c>
      <c r="BP44" s="102" t="str">
        <f t="shared" si="32"/>
        <v/>
      </c>
      <c r="BQ44" s="102" t="str">
        <f t="shared" si="32"/>
        <v/>
      </c>
      <c r="BR44" s="102" t="str">
        <f t="shared" si="32"/>
        <v/>
      </c>
    </row>
    <row r="45" spans="1:70" ht="15.95" hidden="1" customHeight="1" x14ac:dyDescent="0.3">
      <c r="B45" s="179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24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25"/>
        <v/>
      </c>
      <c r="AN45" s="101">
        <v>0</v>
      </c>
      <c r="AO45" s="179"/>
      <c r="AP45" s="179" t="str">
        <f t="shared" si="26"/>
        <v/>
      </c>
      <c r="AQ45" s="179" t="str">
        <f t="shared" si="27"/>
        <v/>
      </c>
      <c r="AR45" s="179" t="str">
        <f>IF(OR(AL45=0,AL45=""),"",IF(OR(AL45=AL46,AL45=AL47,AL45=AL48,AL45=AL49,AL45=AL50,AL45=AL51,AL45=AL52,AL45=AL53,AL45=AL38,AL45=AL39,AL45=AL40,AL45=AL41,AL45=AL42,AL45=AL43,AL45=AL44),"=",""))</f>
        <v/>
      </c>
      <c r="AS45" s="179"/>
      <c r="AT45" s="179" t="str">
        <f t="shared" si="28"/>
        <v/>
      </c>
      <c r="AU45" s="179" t="str">
        <f t="shared" si="29"/>
        <v/>
      </c>
      <c r="AV45" s="179" t="str">
        <f>IF(OR(AM45=0,AM45=""),"",IF(OR(AM45=AM46,AM45=AM47,AM45=AM48,AM45=AM49,AM45=AM50,AM45=AM51,AM45=AM52,AM45=AM53,AM45=AM38,AM45=AM39,AM45=AM40,AM45=AM41,AM45=AM42,AM45=AM43,AM45=AM44),"=",""))</f>
        <v/>
      </c>
      <c r="AW45" s="179" t="e">
        <f>IF(OR(AK45=0,AG45=0,#REF!="B"),"",AK45)</f>
        <v>#REF!</v>
      </c>
      <c r="AX45" s="179" t="e">
        <f>IF(OR(AK45=0,AG45=0,#REF!="A"),"",AK45)</f>
        <v>#REF!</v>
      </c>
      <c r="AZ45" s="102" t="e">
        <f t="shared" si="30"/>
        <v>#REF!</v>
      </c>
      <c r="BA45" s="102" t="e">
        <f t="shared" si="30"/>
        <v>#REF!</v>
      </c>
      <c r="BB45" s="93"/>
      <c r="BC45" s="102" t="str">
        <f t="shared" si="31"/>
        <v/>
      </c>
      <c r="BD45" s="102" t="str">
        <f t="shared" si="31"/>
        <v/>
      </c>
      <c r="BE45" s="102" t="str">
        <f t="shared" si="31"/>
        <v/>
      </c>
      <c r="BF45" s="102" t="str">
        <f t="shared" si="31"/>
        <v/>
      </c>
      <c r="BG45" s="102" t="str">
        <f t="shared" si="31"/>
        <v/>
      </c>
      <c r="BH45" s="102" t="str">
        <f t="shared" si="31"/>
        <v/>
      </c>
      <c r="BI45" s="102" t="str">
        <f t="shared" si="31"/>
        <v/>
      </c>
      <c r="BJ45" s="102" t="str">
        <f t="shared" si="31"/>
        <v/>
      </c>
      <c r="BK45" s="102" t="str">
        <f t="shared" si="32"/>
        <v/>
      </c>
      <c r="BL45" s="102" t="str">
        <f t="shared" si="32"/>
        <v/>
      </c>
      <c r="BM45" s="102" t="str">
        <f t="shared" si="32"/>
        <v/>
      </c>
      <c r="BN45" s="102" t="str">
        <f t="shared" si="32"/>
        <v/>
      </c>
      <c r="BO45" s="102" t="str">
        <f t="shared" si="32"/>
        <v/>
      </c>
      <c r="BP45" s="102" t="str">
        <f t="shared" si="32"/>
        <v/>
      </c>
      <c r="BQ45" s="102" t="str">
        <f t="shared" si="32"/>
        <v/>
      </c>
      <c r="BR45" s="102" t="str">
        <f t="shared" si="32"/>
        <v/>
      </c>
    </row>
    <row r="46" spans="1:70" ht="15.95" hidden="1" customHeight="1" x14ac:dyDescent="0.3">
      <c r="B46" s="179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24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33">IF(OR($F46=0,$F46=""),"",VLOOKUP($F46,u17mhj,6,FALSE))</f>
        <v/>
      </c>
      <c r="AM46" s="100" t="str">
        <f t="shared" si="25"/>
        <v/>
      </c>
      <c r="AN46" s="101">
        <v>0</v>
      </c>
      <c r="AO46" s="179"/>
      <c r="AP46" s="179" t="str">
        <f t="shared" si="26"/>
        <v/>
      </c>
      <c r="AQ46" s="179" t="str">
        <f t="shared" si="27"/>
        <v/>
      </c>
      <c r="AR46" s="179" t="str">
        <f>IF(OR(AL46=0,AL46=""),"",IF(OR(AL46=AL47,AL46=AL48,AL46=AL49,AL46=AL50,AL46=AL51,AL46=AL52,AL46=AL53,AL46=AL38,AL46=AL39,AL46=AL40,AL46=AL41,AL46=AL42,AL46=AL43,AL46=AL44,AL46=AL45),"=",""))</f>
        <v/>
      </c>
      <c r="AS46" s="179"/>
      <c r="AT46" s="179" t="str">
        <f t="shared" si="28"/>
        <v/>
      </c>
      <c r="AU46" s="179" t="str">
        <f t="shared" si="29"/>
        <v/>
      </c>
      <c r="AV46" s="179" t="str">
        <f>IF(OR(AM46=0,AM46=""),"",IF(OR(AM46=AM47,AM46=AM48,AM46=AM49,AM46=AM50,AM46=AM51,AM46=AM52,AM46=AM53,AM46=AM38,AM46=AM39,AM46=AM40,AM46=AM41,AM46=AM42,AM46=AM43,AM46=AM44,AM46=AM45),"=",""))</f>
        <v/>
      </c>
      <c r="AW46" s="179" t="e">
        <f>IF(OR(AK46=0,AG46=0,#REF!="B"),"",AK46)</f>
        <v>#REF!</v>
      </c>
      <c r="AX46" s="179" t="e">
        <f>IF(OR(AK46=0,AG46=0,#REF!="A"),"",AK46)</f>
        <v>#REF!</v>
      </c>
      <c r="AZ46" s="102" t="e">
        <f t="shared" si="30"/>
        <v>#REF!</v>
      </c>
      <c r="BA46" s="102" t="e">
        <f t="shared" si="30"/>
        <v>#REF!</v>
      </c>
      <c r="BB46" s="93"/>
      <c r="BC46" s="102" t="str">
        <f t="shared" si="31"/>
        <v/>
      </c>
      <c r="BD46" s="102" t="str">
        <f t="shared" si="31"/>
        <v/>
      </c>
      <c r="BE46" s="102" t="str">
        <f t="shared" si="31"/>
        <v/>
      </c>
      <c r="BF46" s="102" t="str">
        <f t="shared" si="31"/>
        <v/>
      </c>
      <c r="BG46" s="102" t="str">
        <f t="shared" si="31"/>
        <v/>
      </c>
      <c r="BH46" s="102" t="str">
        <f t="shared" si="31"/>
        <v/>
      </c>
      <c r="BI46" s="102" t="str">
        <f t="shared" si="31"/>
        <v/>
      </c>
      <c r="BJ46" s="102" t="str">
        <f t="shared" si="31"/>
        <v/>
      </c>
      <c r="BK46" s="102" t="str">
        <f t="shared" si="32"/>
        <v/>
      </c>
      <c r="BL46" s="102" t="str">
        <f t="shared" si="32"/>
        <v/>
      </c>
      <c r="BM46" s="102" t="str">
        <f t="shared" si="32"/>
        <v/>
      </c>
      <c r="BN46" s="102" t="str">
        <f t="shared" si="32"/>
        <v/>
      </c>
      <c r="BO46" s="102" t="str">
        <f t="shared" si="32"/>
        <v/>
      </c>
      <c r="BP46" s="102" t="str">
        <f t="shared" si="32"/>
        <v/>
      </c>
      <c r="BQ46" s="102" t="str">
        <f t="shared" si="32"/>
        <v/>
      </c>
      <c r="BR46" s="102" t="str">
        <f t="shared" si="32"/>
        <v/>
      </c>
    </row>
    <row r="47" spans="1:70" ht="15.95" hidden="1" customHeight="1" x14ac:dyDescent="0.3">
      <c r="B47" s="179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24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33"/>
        <v/>
      </c>
      <c r="AM47" s="100" t="str">
        <f t="shared" si="25"/>
        <v/>
      </c>
      <c r="AN47" s="101">
        <v>0</v>
      </c>
      <c r="AO47" s="179"/>
      <c r="AP47" s="179" t="str">
        <f t="shared" si="26"/>
        <v/>
      </c>
      <c r="AQ47" s="179" t="str">
        <f t="shared" si="27"/>
        <v/>
      </c>
      <c r="AR47" s="179" t="str">
        <f>IF(OR(AL47=0,AL47=""),"",IF(OR(AL47=AL48,AL47=AL49,AL47=AL50,AL47=AL51,AL47=AL52,AL47=AL53,AL47=AL38,AL47=AL39,AL47=AL40,AL47=AL41,AL47=AL42,AL47=AL43,AL47=AL44,AL47=AL45,AL47=AL46),"=",""))</f>
        <v/>
      </c>
      <c r="AS47" s="179"/>
      <c r="AT47" s="179" t="str">
        <f t="shared" si="28"/>
        <v/>
      </c>
      <c r="AU47" s="179" t="str">
        <f t="shared" si="29"/>
        <v/>
      </c>
      <c r="AV47" s="179" t="str">
        <f>IF(OR(AM47=0,AM47=""),"",IF(OR(AM47=AM48,AM47=AM49,AM47=AM50,AM47=AM51,AM47=AM52,AM47=AM53,AM47=AM38,AM47=AM39,AM47=AM40,AM47=AM41,AM47=AM42,AM47=AM43,AM47=AM44,AM47=AM45,AM47=AM46),"=",""))</f>
        <v/>
      </c>
      <c r="AW47" s="179" t="e">
        <f>IF(OR(AK47=0,AG47=0,#REF!="B"),"",AK47)</f>
        <v>#REF!</v>
      </c>
      <c r="AX47" s="179" t="e">
        <f>IF(OR(AK47=0,AG47=0,#REF!="A"),"",AK47)</f>
        <v>#REF!</v>
      </c>
      <c r="AZ47" s="102" t="e">
        <f t="shared" si="30"/>
        <v>#REF!</v>
      </c>
      <c r="BA47" s="102" t="e">
        <f t="shared" si="30"/>
        <v>#REF!</v>
      </c>
      <c r="BB47" s="93"/>
      <c r="BC47" s="102" t="str">
        <f t="shared" si="31"/>
        <v/>
      </c>
      <c r="BD47" s="102" t="str">
        <f t="shared" si="31"/>
        <v/>
      </c>
      <c r="BE47" s="102" t="str">
        <f t="shared" si="31"/>
        <v/>
      </c>
      <c r="BF47" s="102" t="str">
        <f t="shared" si="31"/>
        <v/>
      </c>
      <c r="BG47" s="102" t="str">
        <f t="shared" si="31"/>
        <v/>
      </c>
      <c r="BH47" s="102" t="str">
        <f t="shared" si="31"/>
        <v/>
      </c>
      <c r="BI47" s="102" t="str">
        <f t="shared" si="31"/>
        <v/>
      </c>
      <c r="BJ47" s="102" t="str">
        <f t="shared" si="31"/>
        <v/>
      </c>
      <c r="BK47" s="102" t="str">
        <f t="shared" si="32"/>
        <v/>
      </c>
      <c r="BL47" s="102" t="str">
        <f t="shared" si="32"/>
        <v/>
      </c>
      <c r="BM47" s="102" t="str">
        <f t="shared" si="32"/>
        <v/>
      </c>
      <c r="BN47" s="102" t="str">
        <f t="shared" si="32"/>
        <v/>
      </c>
      <c r="BO47" s="102" t="str">
        <f t="shared" si="32"/>
        <v/>
      </c>
      <c r="BP47" s="102" t="str">
        <f t="shared" si="32"/>
        <v/>
      </c>
      <c r="BQ47" s="102" t="str">
        <f t="shared" si="32"/>
        <v/>
      </c>
      <c r="BR47" s="102" t="str">
        <f t="shared" si="32"/>
        <v/>
      </c>
    </row>
    <row r="48" spans="1:70" ht="15.95" hidden="1" customHeight="1" x14ac:dyDescent="0.3">
      <c r="B48" s="179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24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33"/>
        <v/>
      </c>
      <c r="AM48" s="100" t="str">
        <f t="shared" si="25"/>
        <v/>
      </c>
      <c r="AN48" s="101">
        <v>0</v>
      </c>
      <c r="AO48" s="179"/>
      <c r="AP48" s="179" t="str">
        <f t="shared" si="26"/>
        <v/>
      </c>
      <c r="AQ48" s="179" t="str">
        <f t="shared" si="27"/>
        <v/>
      </c>
      <c r="AR48" s="179" t="str">
        <f>IF(OR(AL48=0,AL48=""),"",IF(OR(AL48=AL49,AL48=AL50,AL48=AL51,AL48=AL52,AL48=AL53,AL48=AL38,AL48=AL39,AL48=AL40,AL48=AL41,AL48=AL42,AL48=AL43,AL48=AL44,AL48=AL45,AL48=AL46,AL48=AL47),"=",""))</f>
        <v/>
      </c>
      <c r="AS48" s="179"/>
      <c r="AT48" s="179" t="str">
        <f t="shared" si="28"/>
        <v/>
      </c>
      <c r="AU48" s="179" t="str">
        <f t="shared" si="29"/>
        <v/>
      </c>
      <c r="AV48" s="179" t="str">
        <f>IF(OR(AM48=0,AM48=""),"",IF(OR(AM48=AM49,AM48=AM50,AM48=AM51,AM48=AM52,AM48=AM53,AM48=AM38,AM48=AM39,AM48=AM40,AM48=AM41,AM48=AM42,AM48=AM43,AM48=AM44,AM48=AM45,AM48=AM46,AM48=AM47),"=",""))</f>
        <v/>
      </c>
      <c r="AW48" s="179" t="e">
        <f>IF(OR(AK48=0,AG48=0,#REF!="B"),"",AK48)</f>
        <v>#REF!</v>
      </c>
      <c r="AX48" s="179" t="e">
        <f>IF(OR(AK48=0,AG48=0,#REF!="A"),"",AK48)</f>
        <v>#REF!</v>
      </c>
      <c r="AZ48" s="102" t="e">
        <f t="shared" si="30"/>
        <v>#REF!</v>
      </c>
      <c r="BA48" s="102" t="e">
        <f t="shared" si="30"/>
        <v>#REF!</v>
      </c>
      <c r="BB48" s="93"/>
      <c r="BC48" s="102" t="str">
        <f t="shared" si="31"/>
        <v/>
      </c>
      <c r="BD48" s="102" t="str">
        <f t="shared" si="31"/>
        <v/>
      </c>
      <c r="BE48" s="102" t="str">
        <f t="shared" si="31"/>
        <v/>
      </c>
      <c r="BF48" s="102" t="str">
        <f t="shared" si="31"/>
        <v/>
      </c>
      <c r="BG48" s="102" t="str">
        <f t="shared" si="31"/>
        <v/>
      </c>
      <c r="BH48" s="102" t="str">
        <f t="shared" si="31"/>
        <v/>
      </c>
      <c r="BI48" s="102" t="str">
        <f t="shared" si="31"/>
        <v/>
      </c>
      <c r="BJ48" s="102" t="str">
        <f t="shared" si="31"/>
        <v/>
      </c>
      <c r="BK48" s="102" t="str">
        <f t="shared" si="32"/>
        <v/>
      </c>
      <c r="BL48" s="102" t="str">
        <f t="shared" si="32"/>
        <v/>
      </c>
      <c r="BM48" s="102" t="str">
        <f t="shared" si="32"/>
        <v/>
      </c>
      <c r="BN48" s="102" t="str">
        <f t="shared" si="32"/>
        <v/>
      </c>
      <c r="BO48" s="102" t="str">
        <f t="shared" si="32"/>
        <v/>
      </c>
      <c r="BP48" s="102" t="str">
        <f t="shared" si="32"/>
        <v/>
      </c>
      <c r="BQ48" s="102" t="str">
        <f t="shared" si="32"/>
        <v/>
      </c>
      <c r="BR48" s="102" t="str">
        <f t="shared" si="32"/>
        <v/>
      </c>
    </row>
    <row r="49" spans="2:70" ht="15.95" hidden="1" customHeight="1" x14ac:dyDescent="0.3">
      <c r="B49" s="179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24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33"/>
        <v/>
      </c>
      <c r="AM49" s="100" t="str">
        <f t="shared" si="25"/>
        <v/>
      </c>
      <c r="AN49" s="101">
        <v>0</v>
      </c>
      <c r="AO49" s="179"/>
      <c r="AP49" s="179" t="str">
        <f t="shared" si="26"/>
        <v/>
      </c>
      <c r="AQ49" s="179" t="str">
        <f t="shared" si="27"/>
        <v/>
      </c>
      <c r="AR49" s="179" t="str">
        <f>IF(OR(AL49=0,AL49=""),"",IF(OR(AL49=AL50,AL49=AL51,AL49=AL52,AL49=AL53,AL49=AL38,AL49=AL39,AL49=AL40,AL49=AL41,AL49=AL42,AL49=AL43,AL49=AL44,AL49=AL45,AL49=AL46,AL49=AL47,AL49=AL48),"=",""))</f>
        <v/>
      </c>
      <c r="AS49" s="179"/>
      <c r="AT49" s="179" t="str">
        <f t="shared" si="28"/>
        <v/>
      </c>
      <c r="AU49" s="179" t="str">
        <f t="shared" si="29"/>
        <v/>
      </c>
      <c r="AV49" s="179" t="str">
        <f>IF(OR(AM49=0,AM49=""),"",IF(OR(AM49=AM50,AM49=AM51,AM49=AM52,AM49=AM53,AM49=AM38,AM49=AM39,AM49=AM40,AM49=AM41,AM49=AM42,AM49=AM43,AM49=AM44,AM49=AM45,AM49=AM46,AM49=AM47,AM49=AM48),"=",""))</f>
        <v/>
      </c>
      <c r="AW49" s="179" t="e">
        <f>IF(OR(AK49=0,AG49=0,#REF!="B"),"",AK49)</f>
        <v>#REF!</v>
      </c>
      <c r="AX49" s="179" t="e">
        <f>IF(OR(AK49=0,AG49=0,#REF!="A"),"",AK49)</f>
        <v>#REF!</v>
      </c>
      <c r="AZ49" s="102" t="e">
        <f t="shared" si="30"/>
        <v>#REF!</v>
      </c>
      <c r="BA49" s="102" t="e">
        <f t="shared" si="30"/>
        <v>#REF!</v>
      </c>
      <c r="BB49" s="93"/>
      <c r="BC49" s="102" t="str">
        <f t="shared" si="31"/>
        <v/>
      </c>
      <c r="BD49" s="102" t="str">
        <f t="shared" si="31"/>
        <v/>
      </c>
      <c r="BE49" s="102" t="str">
        <f t="shared" si="31"/>
        <v/>
      </c>
      <c r="BF49" s="102" t="str">
        <f t="shared" si="31"/>
        <v/>
      </c>
      <c r="BG49" s="102" t="str">
        <f t="shared" si="31"/>
        <v/>
      </c>
      <c r="BH49" s="102" t="str">
        <f t="shared" si="31"/>
        <v/>
      </c>
      <c r="BI49" s="102" t="str">
        <f t="shared" si="31"/>
        <v/>
      </c>
      <c r="BJ49" s="102" t="str">
        <f t="shared" si="31"/>
        <v/>
      </c>
      <c r="BK49" s="102" t="str">
        <f t="shared" si="32"/>
        <v/>
      </c>
      <c r="BL49" s="102" t="str">
        <f t="shared" si="32"/>
        <v/>
      </c>
      <c r="BM49" s="102" t="str">
        <f t="shared" si="32"/>
        <v/>
      </c>
      <c r="BN49" s="102" t="str">
        <f t="shared" si="32"/>
        <v/>
      </c>
      <c r="BO49" s="102" t="str">
        <f t="shared" si="32"/>
        <v/>
      </c>
      <c r="BP49" s="102" t="str">
        <f t="shared" si="32"/>
        <v/>
      </c>
      <c r="BQ49" s="102" t="str">
        <f t="shared" si="32"/>
        <v/>
      </c>
      <c r="BR49" s="102" t="str">
        <f t="shared" si="32"/>
        <v/>
      </c>
    </row>
    <row r="50" spans="2:70" ht="15.95" hidden="1" customHeight="1" x14ac:dyDescent="0.3">
      <c r="B50" s="179"/>
      <c r="C50" s="86"/>
      <c r="D50" s="86"/>
      <c r="E50" s="97">
        <v>29</v>
      </c>
      <c r="F50" s="123"/>
      <c r="G50" s="136" t="str">
        <f t="shared" ref="G50:G53" si="34">IF(OR($F50=0,$F50="",ISERROR(VLOOKUP($F50,competitors,5,FALSE))=TRUE),"",VLOOKUP($F50,competitors,5,FALSE))</f>
        <v/>
      </c>
      <c r="H50" s="136" t="str">
        <f t="shared" si="24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33"/>
        <v/>
      </c>
      <c r="AM50" s="100" t="str">
        <f t="shared" si="25"/>
        <v/>
      </c>
      <c r="AN50" s="101">
        <v>0</v>
      </c>
      <c r="AO50" s="179"/>
      <c r="AP50" s="179" t="str">
        <f t="shared" si="26"/>
        <v/>
      </c>
      <c r="AQ50" s="179" t="str">
        <f t="shared" si="27"/>
        <v/>
      </c>
      <c r="AR50" s="179" t="str">
        <f>IF(OR(AL50=0,AL50=""),"",IF(OR(AL50=AL51,AL50=AL52,AL50=AL53,AL50=AL38,AL50=AL39,AL50=AL40,AL50=AL41,AL50=AL42,AL50=AL43,AL50=AL44,AL50=AL45,AL50=AL46,AL50=AL47,AL50=AL48,AL50=AL49),"=",""))</f>
        <v/>
      </c>
      <c r="AS50" s="179"/>
      <c r="AT50" s="179" t="str">
        <f t="shared" si="28"/>
        <v/>
      </c>
      <c r="AU50" s="179" t="str">
        <f t="shared" si="29"/>
        <v/>
      </c>
      <c r="AV50" s="179" t="str">
        <f>IF(OR(AM50=0,AM50=""),"",IF(OR(AM50=AM51,AM50=AM52,AM50=AM53,AM50=AM38,AM50=AM39,AM50=AM40,AM50=AM41,AM50=AM42,AM50=AM43,AM50=AM44,AM50=AM45,AM50=AM46,AM50=AM47,AM50=AM48,AM50=AM49),"=",""))</f>
        <v/>
      </c>
      <c r="AW50" s="179" t="e">
        <f>IF(OR(AK50=0,AG50=0,#REF!="B"),"",AK50)</f>
        <v>#REF!</v>
      </c>
      <c r="AX50" s="179" t="e">
        <f>IF(OR(AK50=0,AG50=0,#REF!="A"),"",AK50)</f>
        <v>#REF!</v>
      </c>
      <c r="AZ50" s="102" t="e">
        <f t="shared" si="30"/>
        <v>#REF!</v>
      </c>
      <c r="BA50" s="102" t="e">
        <f t="shared" si="30"/>
        <v>#REF!</v>
      </c>
      <c r="BB50" s="93"/>
      <c r="BC50" s="102" t="str">
        <f t="shared" si="31"/>
        <v/>
      </c>
      <c r="BD50" s="102" t="str">
        <f t="shared" si="31"/>
        <v/>
      </c>
      <c r="BE50" s="102" t="str">
        <f t="shared" si="31"/>
        <v/>
      </c>
      <c r="BF50" s="102" t="str">
        <f t="shared" si="31"/>
        <v/>
      </c>
      <c r="BG50" s="102" t="str">
        <f t="shared" si="31"/>
        <v/>
      </c>
      <c r="BH50" s="102" t="str">
        <f t="shared" si="31"/>
        <v/>
      </c>
      <c r="BI50" s="102" t="str">
        <f t="shared" si="31"/>
        <v/>
      </c>
      <c r="BJ50" s="102" t="str">
        <f t="shared" si="31"/>
        <v/>
      </c>
      <c r="BK50" s="102" t="str">
        <f t="shared" si="32"/>
        <v/>
      </c>
      <c r="BL50" s="102" t="str">
        <f t="shared" si="32"/>
        <v/>
      </c>
      <c r="BM50" s="102" t="str">
        <f t="shared" si="32"/>
        <v/>
      </c>
      <c r="BN50" s="102" t="str">
        <f t="shared" si="32"/>
        <v/>
      </c>
      <c r="BO50" s="102" t="str">
        <f t="shared" si="32"/>
        <v/>
      </c>
      <c r="BP50" s="102" t="str">
        <f t="shared" si="32"/>
        <v/>
      </c>
      <c r="BQ50" s="102" t="str">
        <f t="shared" si="32"/>
        <v/>
      </c>
      <c r="BR50" s="102" t="str">
        <f t="shared" si="32"/>
        <v/>
      </c>
    </row>
    <row r="51" spans="2:70" ht="15.95" hidden="1" customHeight="1" x14ac:dyDescent="0.3">
      <c r="B51" s="179"/>
      <c r="C51" s="86"/>
      <c r="D51" s="86"/>
      <c r="E51" s="88">
        <v>30</v>
      </c>
      <c r="F51" s="123"/>
      <c r="G51" s="136" t="str">
        <f t="shared" si="34"/>
        <v/>
      </c>
      <c r="H51" s="136" t="str">
        <f t="shared" si="24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33"/>
        <v/>
      </c>
      <c r="AM51" s="100" t="str">
        <f t="shared" si="25"/>
        <v/>
      </c>
      <c r="AN51" s="101">
        <v>0</v>
      </c>
      <c r="AO51" s="179"/>
      <c r="AP51" s="179" t="str">
        <f t="shared" si="26"/>
        <v/>
      </c>
      <c r="AQ51" s="179" t="str">
        <f t="shared" si="27"/>
        <v/>
      </c>
      <c r="AR51" s="179" t="str">
        <f>IF(OR(AL51=0,AL51=""),"",IF(OR(AL51=AL52,AL51=AL53,AL51=AL38,AL51=AL39,AL51=AL40,AL51=AL41,AL51=AL42,AL51=AL43,AL51=AL44,AL51=AL45,AL51=AL46,AL51=AL47,AL51=AL48,AL51=AL49,AL51=AL50),"=",""))</f>
        <v/>
      </c>
      <c r="AS51" s="179"/>
      <c r="AT51" s="179" t="str">
        <f t="shared" si="28"/>
        <v/>
      </c>
      <c r="AU51" s="179" t="str">
        <f t="shared" si="29"/>
        <v/>
      </c>
      <c r="AV51" s="179" t="str">
        <f>IF(OR(AM51=0,AM51=""),"",IF(OR(AM51=AM52,AM51=AM53,AM51=AM38,AM51=AM39,AM51=AM40,AM51=AM41,AM51=AM42,AM51=AM43,AM51=AM44,AM51=AM45,AM51=AM46,AM51=AM47,AM51=AM48,AM51=AM49,AM51=AM50),"=",""))</f>
        <v/>
      </c>
      <c r="AW51" s="179" t="e">
        <f>IF(OR(AK51=0,AG51=0,#REF!="B"),"",AK51)</f>
        <v>#REF!</v>
      </c>
      <c r="AX51" s="179" t="e">
        <f>IF(OR(AK51=0,AG51=0,#REF!="A"),"",AK51)</f>
        <v>#REF!</v>
      </c>
      <c r="AZ51" s="102" t="e">
        <f t="shared" si="30"/>
        <v>#REF!</v>
      </c>
      <c r="BA51" s="102" t="e">
        <f t="shared" si="30"/>
        <v>#REF!</v>
      </c>
      <c r="BB51" s="93"/>
      <c r="BC51" s="102" t="str">
        <f t="shared" si="31"/>
        <v/>
      </c>
      <c r="BD51" s="102" t="str">
        <f t="shared" si="31"/>
        <v/>
      </c>
      <c r="BE51" s="102" t="str">
        <f t="shared" si="31"/>
        <v/>
      </c>
      <c r="BF51" s="102" t="str">
        <f t="shared" si="31"/>
        <v/>
      </c>
      <c r="BG51" s="102" t="str">
        <f t="shared" si="31"/>
        <v/>
      </c>
      <c r="BH51" s="102" t="str">
        <f t="shared" si="31"/>
        <v/>
      </c>
      <c r="BI51" s="102" t="str">
        <f t="shared" si="31"/>
        <v/>
      </c>
      <c r="BJ51" s="102" t="str">
        <f t="shared" si="31"/>
        <v/>
      </c>
      <c r="BK51" s="102" t="str">
        <f t="shared" si="32"/>
        <v/>
      </c>
      <c r="BL51" s="102" t="str">
        <f t="shared" si="32"/>
        <v/>
      </c>
      <c r="BM51" s="102" t="str">
        <f t="shared" si="32"/>
        <v/>
      </c>
      <c r="BN51" s="102" t="str">
        <f t="shared" si="32"/>
        <v/>
      </c>
      <c r="BO51" s="102" t="str">
        <f t="shared" si="32"/>
        <v/>
      </c>
      <c r="BP51" s="102" t="str">
        <f t="shared" si="32"/>
        <v/>
      </c>
      <c r="BQ51" s="102" t="str">
        <f t="shared" si="32"/>
        <v/>
      </c>
      <c r="BR51" s="102" t="str">
        <f t="shared" si="32"/>
        <v/>
      </c>
    </row>
    <row r="52" spans="2:70" ht="15.95" hidden="1" customHeight="1" x14ac:dyDescent="0.3">
      <c r="B52" s="179"/>
      <c r="C52" s="86"/>
      <c r="D52" s="86"/>
      <c r="E52" s="97">
        <v>31</v>
      </c>
      <c r="F52" s="123"/>
      <c r="G52" s="136" t="str">
        <f t="shared" si="34"/>
        <v/>
      </c>
      <c r="H52" s="136" t="str">
        <f t="shared" si="24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33"/>
        <v/>
      </c>
      <c r="AM52" s="100" t="str">
        <f t="shared" si="25"/>
        <v/>
      </c>
      <c r="AN52" s="101">
        <v>0</v>
      </c>
      <c r="AO52" s="179"/>
      <c r="AP52" s="179" t="str">
        <f t="shared" si="26"/>
        <v/>
      </c>
      <c r="AQ52" s="179" t="str">
        <f t="shared" si="27"/>
        <v/>
      </c>
      <c r="AR52" s="179" t="str">
        <f>IF(OR(AL52=0,AL52=""),"",IF(OR(AL52=AL53,AL52=AL38,AL52=AL39,AL52=AL40,AL52=AL41,AL52=AL42,AL52=AL43,AL52=AL44,AL52=AL45,AL52=AL46,AL52=AL47,AL52=AL48,AL52=AL49,AL52=AL50,AL52=AL51),"=",""))</f>
        <v/>
      </c>
      <c r="AS52" s="179"/>
      <c r="AT52" s="179" t="str">
        <f t="shared" si="28"/>
        <v/>
      </c>
      <c r="AU52" s="179" t="str">
        <f t="shared" si="29"/>
        <v/>
      </c>
      <c r="AV52" s="179" t="str">
        <f>IF(OR(AM52=0,AM52=""),"",IF(OR(AM52=AM53,AM52=AM38,AM52=AM39,AM52=AM40,AM52=AM41,AM52=AM42,AM52=AM43,AM52=AM44,AM52=AM45,AM52=AM46,AM52=AM47,AM52=AM48,AM52=AM49,AM52=AM50,AM52=AM51),"=",""))</f>
        <v/>
      </c>
      <c r="AW52" s="179" t="e">
        <f>IF(OR(AK52=0,AG52=0,#REF!="B"),"",AK52)</f>
        <v>#REF!</v>
      </c>
      <c r="AX52" s="179" t="e">
        <f>IF(OR(AK52=0,AG52=0,#REF!="A"),"",AK52)</f>
        <v>#REF!</v>
      </c>
      <c r="AZ52" s="102" t="e">
        <f t="shared" si="30"/>
        <v>#REF!</v>
      </c>
      <c r="BA52" s="102" t="e">
        <f t="shared" si="30"/>
        <v>#REF!</v>
      </c>
      <c r="BB52" s="93"/>
      <c r="BC52" s="102" t="str">
        <f t="shared" si="31"/>
        <v/>
      </c>
      <c r="BD52" s="102" t="str">
        <f t="shared" si="31"/>
        <v/>
      </c>
      <c r="BE52" s="102" t="str">
        <f t="shared" si="31"/>
        <v/>
      </c>
      <c r="BF52" s="102" t="str">
        <f t="shared" si="31"/>
        <v/>
      </c>
      <c r="BG52" s="102" t="str">
        <f t="shared" si="31"/>
        <v/>
      </c>
      <c r="BH52" s="102" t="str">
        <f t="shared" si="31"/>
        <v/>
      </c>
      <c r="BI52" s="102" t="str">
        <f t="shared" si="31"/>
        <v/>
      </c>
      <c r="BJ52" s="102" t="str">
        <f t="shared" si="31"/>
        <v/>
      </c>
      <c r="BK52" s="102" t="str">
        <f t="shared" si="32"/>
        <v/>
      </c>
      <c r="BL52" s="102" t="str">
        <f t="shared" si="32"/>
        <v/>
      </c>
      <c r="BM52" s="102" t="str">
        <f t="shared" si="32"/>
        <v/>
      </c>
      <c r="BN52" s="102" t="str">
        <f t="shared" si="32"/>
        <v/>
      </c>
      <c r="BO52" s="102" t="str">
        <f t="shared" si="32"/>
        <v/>
      </c>
      <c r="BP52" s="102" t="str">
        <f t="shared" si="32"/>
        <v/>
      </c>
      <c r="BQ52" s="102" t="str">
        <f t="shared" si="32"/>
        <v/>
      </c>
      <c r="BR52" s="102" t="str">
        <f t="shared" si="32"/>
        <v/>
      </c>
    </row>
    <row r="53" spans="2:70" ht="15.95" hidden="1" customHeight="1" x14ac:dyDescent="0.3">
      <c r="B53" s="179"/>
      <c r="C53" s="86"/>
      <c r="D53" s="86"/>
      <c r="E53" s="88">
        <v>32</v>
      </c>
      <c r="F53" s="123"/>
      <c r="G53" s="136" t="str">
        <f t="shared" si="34"/>
        <v/>
      </c>
      <c r="H53" s="136" t="str">
        <f t="shared" si="24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33"/>
        <v/>
      </c>
      <c r="AM53" s="100" t="str">
        <f t="shared" si="25"/>
        <v/>
      </c>
      <c r="AN53" s="101">
        <v>0</v>
      </c>
      <c r="AO53" s="179"/>
      <c r="AP53" s="179" t="str">
        <f t="shared" si="26"/>
        <v/>
      </c>
      <c r="AQ53" s="179" t="str">
        <f t="shared" si="27"/>
        <v/>
      </c>
      <c r="AR53" s="179" t="str">
        <f>IF(OR(AL53=0,AL53=""),"",IF(OR(AL53=AL38,AL53=AL39,AL53=AL40,AL53=AL41,AL53=AL42,AL53=AL43,AL53=AL44,AL53=AL45,AL53=AL46,AL53=AL47,AL53=AL48,AL53=AL49,AL53=AL50,AL53=AL51,AL53=AL52),"=",""))</f>
        <v/>
      </c>
      <c r="AS53" s="179"/>
      <c r="AT53" s="179" t="str">
        <f t="shared" si="28"/>
        <v/>
      </c>
      <c r="AU53" s="179" t="str">
        <f t="shared" si="29"/>
        <v/>
      </c>
      <c r="AV53" s="179" t="str">
        <f>IF(OR(AM53=0,AM53=""),"",IF(OR(AM53=AM38,AM53=AM39,AM53=AM40,AM53=AM41,AM53=AM42,AM53=AM43,AM53=AM44,AM53=AM45,AM53=AM46,AM53=AM47,AM53=AM48,AM53=AM49,AM53=AM50,AM53=AM51,AM53=AM52),"=",""))</f>
        <v/>
      </c>
      <c r="AW53" s="179" t="e">
        <f>IF(OR(AK53=0,AG53=0,#REF!="B"),"",AK53)</f>
        <v>#REF!</v>
      </c>
      <c r="AX53" s="179" t="e">
        <f>IF(OR(AK53=0,AG53=0,#REF!="A"),"",AK53)</f>
        <v>#REF!</v>
      </c>
      <c r="AZ53" s="102" t="e">
        <f t="shared" si="30"/>
        <v>#REF!</v>
      </c>
      <c r="BA53" s="102" t="e">
        <f t="shared" si="30"/>
        <v>#REF!</v>
      </c>
      <c r="BB53" s="93"/>
      <c r="BC53" s="102" t="str">
        <f t="shared" si="31"/>
        <v/>
      </c>
      <c r="BD53" s="102" t="str">
        <f t="shared" si="31"/>
        <v/>
      </c>
      <c r="BE53" s="102" t="str">
        <f t="shared" si="31"/>
        <v/>
      </c>
      <c r="BF53" s="102" t="str">
        <f t="shared" si="31"/>
        <v/>
      </c>
      <c r="BG53" s="102" t="str">
        <f t="shared" si="31"/>
        <v/>
      </c>
      <c r="BH53" s="102" t="str">
        <f t="shared" si="31"/>
        <v/>
      </c>
      <c r="BI53" s="102" t="str">
        <f t="shared" si="31"/>
        <v/>
      </c>
      <c r="BJ53" s="102" t="str">
        <f t="shared" si="31"/>
        <v/>
      </c>
      <c r="BK53" s="102" t="str">
        <f t="shared" si="32"/>
        <v/>
      </c>
      <c r="BL53" s="102" t="str">
        <f t="shared" si="32"/>
        <v/>
      </c>
      <c r="BM53" s="102" t="str">
        <f t="shared" si="32"/>
        <v/>
      </c>
      <c r="BN53" s="102" t="str">
        <f t="shared" si="32"/>
        <v/>
      </c>
      <c r="BO53" s="102" t="str">
        <f t="shared" si="32"/>
        <v/>
      </c>
      <c r="BP53" s="102" t="str">
        <f t="shared" si="32"/>
        <v/>
      </c>
      <c r="BQ53" s="102" t="str">
        <f t="shared" si="32"/>
        <v/>
      </c>
      <c r="BR53" s="102" t="str">
        <f t="shared" si="32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35">COUNTIF(BC38:BC53,BC37)</f>
        <v>0</v>
      </c>
      <c r="BD54" s="93">
        <f t="shared" si="35"/>
        <v>0</v>
      </c>
      <c r="BE54" s="93">
        <f t="shared" si="35"/>
        <v>0</v>
      </c>
      <c r="BF54" s="93">
        <f t="shared" si="35"/>
        <v>0</v>
      </c>
      <c r="BG54" s="93">
        <f t="shared" si="35"/>
        <v>0</v>
      </c>
      <c r="BH54" s="93">
        <f t="shared" si="35"/>
        <v>0</v>
      </c>
      <c r="BI54" s="93">
        <f t="shared" si="35"/>
        <v>0</v>
      </c>
      <c r="BJ54" s="93">
        <f t="shared" si="35"/>
        <v>0</v>
      </c>
      <c r="BK54" s="93">
        <f t="shared" si="35"/>
        <v>0</v>
      </c>
      <c r="BL54" s="93">
        <f t="shared" si="35"/>
        <v>0</v>
      </c>
      <c r="BM54" s="93">
        <f t="shared" si="35"/>
        <v>0</v>
      </c>
      <c r="BN54" s="93">
        <f t="shared" si="35"/>
        <v>0</v>
      </c>
      <c r="BO54" s="93">
        <f t="shared" si="35"/>
        <v>0</v>
      </c>
      <c r="BP54" s="93">
        <f t="shared" si="35"/>
        <v>0</v>
      </c>
      <c r="BQ54" s="93">
        <f t="shared" si="35"/>
        <v>0</v>
      </c>
      <c r="BR54" s="93">
        <f t="shared" si="35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83">
        <v>17</v>
      </c>
      <c r="F57" s="183" t="str">
        <f t="shared" ref="F57:F64" si="36">IF(ISERROR(VLOOKUP(C57,$K$68:$N$99,4,FALSE))=TRUE,"",IF(VLOOKUP(C57,$K$68:$N$99,4,FALSE)=0,"",VLOOKUP(C57,$K$68:$N$99,4,FALSE)))</f>
        <v/>
      </c>
      <c r="G57" s="126" t="str">
        <f t="shared" ref="G57:G64" si="37">IF(ISERROR(VLOOKUP(F57,$F$68:$H$99,2,FALSE))=TRUE,"",VLOOKUP(F57,$F$68:$H$99,2,FALSE))</f>
        <v/>
      </c>
      <c r="H57" s="126" t="str">
        <f t="shared" ref="H57:H64" si="38">IF(ISERROR(VLOOKUP(F57,$F$68:$H$99,3,FALSE))=TRUE,"",VLOOKUP(F57,$F$68:$H$99,3,FALSE))</f>
        <v/>
      </c>
      <c r="I57" s="384" t="str">
        <f t="shared" ref="I57:I64" si="39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40">IF(ISERROR(VLOOKUP(K57,$C$6:$AP$21,31,FALSE))=TRUE,"",CONCATENATE(VLOOKUP(K57,$C$6:$AP$21,38,FALSE),VLOOKUP(K57,$C$6:$AP$21,42,FALSE)))</f>
        <v/>
      </c>
      <c r="M57" s="321" t="str">
        <f t="shared" ref="M57:M64" si="41">IF(ISERROR(VLOOKUP(D57,$K$68:$N$99,4,FALSE))=TRUE,"",IF(VLOOKUP(D57,$K$68:$N$99,4,FALSE)=0,"",VLOOKUP(D57,$K$68:$N$99,4,FALSE)))</f>
        <v/>
      </c>
      <c r="N57" s="323"/>
      <c r="O57" s="388" t="str">
        <f t="shared" ref="O57:O64" si="42">IF(ISERROR(VLOOKUP(M57,$F$68:$H$99,2,FALSE))=TRUE,"",VLOOKUP(M57,$F$68:$H$99,2,FALSE))</f>
        <v/>
      </c>
      <c r="P57" s="389" t="str">
        <f t="shared" ref="P57:T64" si="43">IF(ISERROR(VLOOKUP(O57,$F$68:$H$99,2,FALSE))=TRUE,"",VLOOKUP(O57,$F$68:$H$99,2,FALSE))</f>
        <v/>
      </c>
      <c r="Q57" s="389" t="str">
        <f t="shared" si="43"/>
        <v/>
      </c>
      <c r="R57" s="389" t="str">
        <f t="shared" si="43"/>
        <v/>
      </c>
      <c r="S57" s="389" t="str">
        <f t="shared" si="43"/>
        <v/>
      </c>
      <c r="T57" s="390" t="str">
        <f t="shared" si="43"/>
        <v/>
      </c>
      <c r="U57" s="388" t="str">
        <f t="shared" ref="U57:U64" si="44">IF(ISERROR(VLOOKUP(M57,$F$68:$H$99,3,FALSE))=TRUE,"",VLOOKUP(M57,$F$68:$H$99,3,FALSE))</f>
        <v/>
      </c>
      <c r="V57" s="389" t="str">
        <f t="shared" ref="V57:Z64" si="45">IF(ISERROR(VLOOKUP(T57,$F$68:$H$99,3,FALSE))=TRUE,"",VLOOKUP(T57,$F$68:$H$99,3,FALSE))</f>
        <v/>
      </c>
      <c r="W57" s="389" t="str">
        <f t="shared" si="45"/>
        <v/>
      </c>
      <c r="X57" s="389" t="str">
        <f t="shared" si="45"/>
        <v/>
      </c>
      <c r="Y57" s="389" t="str">
        <f t="shared" si="45"/>
        <v/>
      </c>
      <c r="Z57" s="390" t="str">
        <f t="shared" si="45"/>
        <v/>
      </c>
      <c r="AA57" s="384" t="str">
        <f t="shared" ref="AA57:AA64" si="46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83">
        <v>18</v>
      </c>
      <c r="F58" s="183" t="str">
        <f t="shared" si="36"/>
        <v/>
      </c>
      <c r="G58" s="126" t="str">
        <f t="shared" si="37"/>
        <v/>
      </c>
      <c r="H58" s="126" t="str">
        <f t="shared" si="38"/>
        <v/>
      </c>
      <c r="I58" s="384" t="str">
        <f t="shared" si="39"/>
        <v/>
      </c>
      <c r="J58" s="385"/>
      <c r="K58" s="386">
        <v>26</v>
      </c>
      <c r="L58" s="387" t="str">
        <f t="shared" si="40"/>
        <v/>
      </c>
      <c r="M58" s="321" t="str">
        <f t="shared" si="41"/>
        <v/>
      </c>
      <c r="N58" s="323"/>
      <c r="O58" s="388" t="str">
        <f t="shared" si="42"/>
        <v/>
      </c>
      <c r="P58" s="389" t="str">
        <f t="shared" si="43"/>
        <v/>
      </c>
      <c r="Q58" s="389" t="str">
        <f t="shared" si="43"/>
        <v/>
      </c>
      <c r="R58" s="389" t="str">
        <f t="shared" si="43"/>
        <v/>
      </c>
      <c r="S58" s="389" t="str">
        <f t="shared" si="43"/>
        <v/>
      </c>
      <c r="T58" s="390" t="str">
        <f t="shared" si="43"/>
        <v/>
      </c>
      <c r="U58" s="388" t="str">
        <f t="shared" si="44"/>
        <v/>
      </c>
      <c r="V58" s="389" t="str">
        <f t="shared" si="45"/>
        <v/>
      </c>
      <c r="W58" s="389" t="str">
        <f t="shared" si="45"/>
        <v/>
      </c>
      <c r="X58" s="389" t="str">
        <f t="shared" si="45"/>
        <v/>
      </c>
      <c r="Y58" s="389" t="str">
        <f t="shared" si="45"/>
        <v/>
      </c>
      <c r="Z58" s="390" t="str">
        <f t="shared" si="45"/>
        <v/>
      </c>
      <c r="AA58" s="384" t="str">
        <f t="shared" si="46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83">
        <v>19</v>
      </c>
      <c r="F59" s="183" t="str">
        <f t="shared" si="36"/>
        <v/>
      </c>
      <c r="G59" s="126" t="str">
        <f t="shared" si="37"/>
        <v/>
      </c>
      <c r="H59" s="126" t="str">
        <f t="shared" si="38"/>
        <v/>
      </c>
      <c r="I59" s="384" t="str">
        <f t="shared" si="39"/>
        <v/>
      </c>
      <c r="J59" s="385"/>
      <c r="K59" s="386">
        <v>27</v>
      </c>
      <c r="L59" s="387" t="str">
        <f t="shared" si="40"/>
        <v/>
      </c>
      <c r="M59" s="321" t="str">
        <f t="shared" si="41"/>
        <v/>
      </c>
      <c r="N59" s="323"/>
      <c r="O59" s="388" t="str">
        <f t="shared" si="42"/>
        <v/>
      </c>
      <c r="P59" s="389" t="str">
        <f t="shared" si="43"/>
        <v/>
      </c>
      <c r="Q59" s="389" t="str">
        <f t="shared" si="43"/>
        <v/>
      </c>
      <c r="R59" s="389" t="str">
        <f t="shared" si="43"/>
        <v/>
      </c>
      <c r="S59" s="389" t="str">
        <f t="shared" si="43"/>
        <v/>
      </c>
      <c r="T59" s="390" t="str">
        <f t="shared" si="43"/>
        <v/>
      </c>
      <c r="U59" s="388" t="str">
        <f t="shared" si="44"/>
        <v/>
      </c>
      <c r="V59" s="389" t="str">
        <f t="shared" si="45"/>
        <v/>
      </c>
      <c r="W59" s="389" t="str">
        <f t="shared" si="45"/>
        <v/>
      </c>
      <c r="X59" s="389" t="str">
        <f t="shared" si="45"/>
        <v/>
      </c>
      <c r="Y59" s="389" t="str">
        <f t="shared" si="45"/>
        <v/>
      </c>
      <c r="Z59" s="390" t="str">
        <f t="shared" si="45"/>
        <v/>
      </c>
      <c r="AA59" s="384" t="str">
        <f t="shared" si="46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83">
        <v>20</v>
      </c>
      <c r="F60" s="183" t="str">
        <f t="shared" si="36"/>
        <v/>
      </c>
      <c r="G60" s="126" t="str">
        <f t="shared" si="37"/>
        <v/>
      </c>
      <c r="H60" s="126" t="str">
        <f t="shared" si="38"/>
        <v/>
      </c>
      <c r="I60" s="384" t="str">
        <f t="shared" si="39"/>
        <v/>
      </c>
      <c r="J60" s="385"/>
      <c r="K60" s="386">
        <v>28</v>
      </c>
      <c r="L60" s="387" t="str">
        <f t="shared" si="40"/>
        <v/>
      </c>
      <c r="M60" s="321" t="str">
        <f t="shared" si="41"/>
        <v/>
      </c>
      <c r="N60" s="323"/>
      <c r="O60" s="388" t="str">
        <f t="shared" si="42"/>
        <v/>
      </c>
      <c r="P60" s="389" t="str">
        <f t="shared" si="43"/>
        <v/>
      </c>
      <c r="Q60" s="389" t="str">
        <f t="shared" si="43"/>
        <v/>
      </c>
      <c r="R60" s="389" t="str">
        <f t="shared" si="43"/>
        <v/>
      </c>
      <c r="S60" s="389" t="str">
        <f t="shared" si="43"/>
        <v/>
      </c>
      <c r="T60" s="390" t="str">
        <f t="shared" si="43"/>
        <v/>
      </c>
      <c r="U60" s="388" t="str">
        <f t="shared" si="44"/>
        <v/>
      </c>
      <c r="V60" s="389" t="str">
        <f t="shared" si="45"/>
        <v/>
      </c>
      <c r="W60" s="389" t="str">
        <f t="shared" si="45"/>
        <v/>
      </c>
      <c r="X60" s="389" t="str">
        <f t="shared" si="45"/>
        <v/>
      </c>
      <c r="Y60" s="389" t="str">
        <f t="shared" si="45"/>
        <v/>
      </c>
      <c r="Z60" s="390" t="str">
        <f t="shared" si="45"/>
        <v/>
      </c>
      <c r="AA60" s="384" t="str">
        <f t="shared" si="46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83">
        <v>21</v>
      </c>
      <c r="F61" s="183" t="str">
        <f t="shared" si="36"/>
        <v/>
      </c>
      <c r="G61" s="126" t="str">
        <f t="shared" si="37"/>
        <v/>
      </c>
      <c r="H61" s="126" t="str">
        <f t="shared" si="38"/>
        <v/>
      </c>
      <c r="I61" s="384" t="str">
        <f t="shared" si="39"/>
        <v/>
      </c>
      <c r="J61" s="385"/>
      <c r="K61" s="386">
        <v>29</v>
      </c>
      <c r="L61" s="387" t="str">
        <f t="shared" si="40"/>
        <v/>
      </c>
      <c r="M61" s="321" t="str">
        <f t="shared" si="41"/>
        <v/>
      </c>
      <c r="N61" s="323"/>
      <c r="O61" s="388" t="str">
        <f t="shared" si="42"/>
        <v/>
      </c>
      <c r="P61" s="389" t="str">
        <f t="shared" si="43"/>
        <v/>
      </c>
      <c r="Q61" s="389" t="str">
        <f t="shared" si="43"/>
        <v/>
      </c>
      <c r="R61" s="389" t="str">
        <f t="shared" si="43"/>
        <v/>
      </c>
      <c r="S61" s="389" t="str">
        <f t="shared" si="43"/>
        <v/>
      </c>
      <c r="T61" s="390" t="str">
        <f t="shared" si="43"/>
        <v/>
      </c>
      <c r="U61" s="388" t="str">
        <f t="shared" si="44"/>
        <v/>
      </c>
      <c r="V61" s="389" t="str">
        <f t="shared" si="45"/>
        <v/>
      </c>
      <c r="W61" s="389" t="str">
        <f t="shared" si="45"/>
        <v/>
      </c>
      <c r="X61" s="389" t="str">
        <f t="shared" si="45"/>
        <v/>
      </c>
      <c r="Y61" s="389" t="str">
        <f t="shared" si="45"/>
        <v/>
      </c>
      <c r="Z61" s="390" t="str">
        <f t="shared" si="45"/>
        <v/>
      </c>
      <c r="AA61" s="384" t="str">
        <f t="shared" si="46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83">
        <v>22</v>
      </c>
      <c r="F62" s="183" t="str">
        <f t="shared" si="36"/>
        <v/>
      </c>
      <c r="G62" s="126" t="str">
        <f t="shared" si="37"/>
        <v/>
      </c>
      <c r="H62" s="126" t="str">
        <f t="shared" si="38"/>
        <v/>
      </c>
      <c r="I62" s="384" t="str">
        <f t="shared" si="39"/>
        <v/>
      </c>
      <c r="J62" s="385"/>
      <c r="K62" s="386">
        <v>30</v>
      </c>
      <c r="L62" s="387" t="str">
        <f t="shared" si="40"/>
        <v/>
      </c>
      <c r="M62" s="321" t="str">
        <f t="shared" si="41"/>
        <v/>
      </c>
      <c r="N62" s="323"/>
      <c r="O62" s="388" t="str">
        <f t="shared" si="42"/>
        <v/>
      </c>
      <c r="P62" s="389" t="str">
        <f t="shared" si="43"/>
        <v/>
      </c>
      <c r="Q62" s="389" t="str">
        <f t="shared" si="43"/>
        <v/>
      </c>
      <c r="R62" s="389" t="str">
        <f t="shared" si="43"/>
        <v/>
      </c>
      <c r="S62" s="389" t="str">
        <f t="shared" si="43"/>
        <v/>
      </c>
      <c r="T62" s="390" t="str">
        <f t="shared" si="43"/>
        <v/>
      </c>
      <c r="U62" s="388" t="str">
        <f t="shared" si="44"/>
        <v/>
      </c>
      <c r="V62" s="389" t="str">
        <f t="shared" si="45"/>
        <v/>
      </c>
      <c r="W62" s="389" t="str">
        <f t="shared" si="45"/>
        <v/>
      </c>
      <c r="X62" s="389" t="str">
        <f t="shared" si="45"/>
        <v/>
      </c>
      <c r="Y62" s="389" t="str">
        <f t="shared" si="45"/>
        <v/>
      </c>
      <c r="Z62" s="390" t="str">
        <f t="shared" si="45"/>
        <v/>
      </c>
      <c r="AA62" s="384" t="str">
        <f t="shared" si="46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83">
        <v>23</v>
      </c>
      <c r="F63" s="183" t="str">
        <f t="shared" si="36"/>
        <v/>
      </c>
      <c r="G63" s="126" t="str">
        <f t="shared" si="37"/>
        <v/>
      </c>
      <c r="H63" s="126" t="str">
        <f t="shared" si="38"/>
        <v/>
      </c>
      <c r="I63" s="384" t="str">
        <f t="shared" si="39"/>
        <v/>
      </c>
      <c r="J63" s="385"/>
      <c r="K63" s="386">
        <v>31</v>
      </c>
      <c r="L63" s="387" t="str">
        <f t="shared" si="40"/>
        <v/>
      </c>
      <c r="M63" s="321" t="str">
        <f t="shared" si="41"/>
        <v/>
      </c>
      <c r="N63" s="323"/>
      <c r="O63" s="388" t="str">
        <f t="shared" si="42"/>
        <v/>
      </c>
      <c r="P63" s="389" t="str">
        <f t="shared" si="43"/>
        <v/>
      </c>
      <c r="Q63" s="389" t="str">
        <f t="shared" si="43"/>
        <v/>
      </c>
      <c r="R63" s="389" t="str">
        <f t="shared" si="43"/>
        <v/>
      </c>
      <c r="S63" s="389" t="str">
        <f t="shared" si="43"/>
        <v/>
      </c>
      <c r="T63" s="390" t="str">
        <f t="shared" si="43"/>
        <v/>
      </c>
      <c r="U63" s="388" t="str">
        <f t="shared" si="44"/>
        <v/>
      </c>
      <c r="V63" s="389" t="str">
        <f t="shared" si="45"/>
        <v/>
      </c>
      <c r="W63" s="389" t="str">
        <f t="shared" si="45"/>
        <v/>
      </c>
      <c r="X63" s="389" t="str">
        <f t="shared" si="45"/>
        <v/>
      </c>
      <c r="Y63" s="389" t="str">
        <f t="shared" si="45"/>
        <v/>
      </c>
      <c r="Z63" s="390" t="str">
        <f t="shared" si="45"/>
        <v/>
      </c>
      <c r="AA63" s="384" t="str">
        <f t="shared" si="46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83">
        <v>24</v>
      </c>
      <c r="F64" s="183" t="str">
        <f t="shared" si="36"/>
        <v/>
      </c>
      <c r="G64" s="126" t="str">
        <f t="shared" si="37"/>
        <v/>
      </c>
      <c r="H64" s="126" t="str">
        <f t="shared" si="38"/>
        <v/>
      </c>
      <c r="I64" s="384" t="str">
        <f t="shared" si="39"/>
        <v/>
      </c>
      <c r="J64" s="385"/>
      <c r="K64" s="386">
        <v>32</v>
      </c>
      <c r="L64" s="387" t="str">
        <f t="shared" si="40"/>
        <v/>
      </c>
      <c r="M64" s="321" t="str">
        <f t="shared" si="41"/>
        <v/>
      </c>
      <c r="N64" s="323"/>
      <c r="O64" s="388" t="str">
        <f t="shared" si="42"/>
        <v/>
      </c>
      <c r="P64" s="389" t="str">
        <f t="shared" si="43"/>
        <v/>
      </c>
      <c r="Q64" s="389" t="str">
        <f t="shared" si="43"/>
        <v/>
      </c>
      <c r="R64" s="389" t="str">
        <f t="shared" si="43"/>
        <v/>
      </c>
      <c r="S64" s="389" t="str">
        <f t="shared" si="43"/>
        <v/>
      </c>
      <c r="T64" s="390" t="str">
        <f t="shared" si="43"/>
        <v/>
      </c>
      <c r="U64" s="388" t="str">
        <f t="shared" si="44"/>
        <v/>
      </c>
      <c r="V64" s="389" t="str">
        <f t="shared" si="45"/>
        <v/>
      </c>
      <c r="W64" s="389" t="str">
        <f t="shared" si="45"/>
        <v/>
      </c>
      <c r="X64" s="389" t="str">
        <f t="shared" si="45"/>
        <v/>
      </c>
      <c r="Y64" s="389" t="str">
        <f t="shared" si="45"/>
        <v/>
      </c>
      <c r="Z64" s="390" t="str">
        <f t="shared" si="45"/>
        <v/>
      </c>
      <c r="AA64" s="384" t="str">
        <f t="shared" si="46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47">F6</f>
        <v>176</v>
      </c>
      <c r="G68" s="128" t="str">
        <f t="shared" si="47"/>
        <v>Noor-Eldin MAHMOUD</v>
      </c>
      <c r="H68" s="129" t="str">
        <f t="shared" si="47"/>
        <v>Thames Valley Harriers</v>
      </c>
      <c r="I68" s="391">
        <f>AG6</f>
        <v>1.81</v>
      </c>
      <c r="J68" s="392"/>
      <c r="K68" s="393">
        <f t="shared" ref="K68:K83" si="48">AK6</f>
        <v>0</v>
      </c>
      <c r="L68" s="394"/>
      <c r="M68" s="130"/>
      <c r="N68" s="395">
        <f t="shared" ref="N68:N99" si="49">F68</f>
        <v>176</v>
      </c>
      <c r="O68" s="396"/>
    </row>
    <row r="69" spans="5:15" hidden="1" x14ac:dyDescent="0.3">
      <c r="E69" s="81" t="s">
        <v>46</v>
      </c>
      <c r="F69" s="127">
        <f t="shared" si="47"/>
        <v>186</v>
      </c>
      <c r="G69" s="128" t="str">
        <f t="shared" si="47"/>
        <v>Jamie WORMAN</v>
      </c>
      <c r="H69" s="129" t="str">
        <f t="shared" si="47"/>
        <v>Birmingham University</v>
      </c>
      <c r="I69" s="391">
        <f t="shared" ref="I69:I83" si="50">AG7</f>
        <v>1.74</v>
      </c>
      <c r="J69" s="392"/>
      <c r="K69" s="393">
        <f t="shared" si="48"/>
        <v>0</v>
      </c>
      <c r="L69" s="394"/>
      <c r="M69" s="130"/>
      <c r="N69" s="395">
        <f t="shared" si="49"/>
        <v>186</v>
      </c>
      <c r="O69" s="396"/>
    </row>
    <row r="70" spans="5:15" hidden="1" x14ac:dyDescent="0.3">
      <c r="E70" s="81" t="s">
        <v>46</v>
      </c>
      <c r="F70" s="127">
        <f t="shared" si="47"/>
        <v>189</v>
      </c>
      <c r="G70" s="128" t="str">
        <f t="shared" si="47"/>
        <v>Charlie HUSBANDS</v>
      </c>
      <c r="H70" s="129" t="str">
        <f t="shared" si="47"/>
        <v>Bromsgrove &amp; Redditch</v>
      </c>
      <c r="I70" s="391">
        <f t="shared" si="50"/>
        <v>1.6</v>
      </c>
      <c r="J70" s="392"/>
      <c r="K70" s="393">
        <f t="shared" si="48"/>
        <v>0</v>
      </c>
      <c r="L70" s="394"/>
      <c r="M70" s="130"/>
      <c r="N70" s="395">
        <f t="shared" si="49"/>
        <v>189</v>
      </c>
      <c r="O70" s="396"/>
    </row>
    <row r="71" spans="5:15" hidden="1" x14ac:dyDescent="0.3">
      <c r="E71" s="81" t="s">
        <v>46</v>
      </c>
      <c r="F71" s="127">
        <f t="shared" si="47"/>
        <v>178</v>
      </c>
      <c r="G71" s="128" t="str">
        <f t="shared" si="47"/>
        <v>Hari BROGAN</v>
      </c>
      <c r="H71" s="129" t="str">
        <f t="shared" si="47"/>
        <v>Horsham Blue Stars</v>
      </c>
      <c r="I71" s="391">
        <f t="shared" si="50"/>
        <v>1.81</v>
      </c>
      <c r="J71" s="392"/>
      <c r="K71" s="393">
        <f t="shared" si="48"/>
        <v>0</v>
      </c>
      <c r="L71" s="394"/>
      <c r="M71" s="130"/>
      <c r="N71" s="395">
        <f t="shared" si="49"/>
        <v>178</v>
      </c>
      <c r="O71" s="396"/>
    </row>
    <row r="72" spans="5:15" hidden="1" x14ac:dyDescent="0.3">
      <c r="E72" s="81" t="s">
        <v>46</v>
      </c>
      <c r="F72" s="127">
        <f t="shared" si="47"/>
        <v>184</v>
      </c>
      <c r="G72" s="128" t="str">
        <f t="shared" si="47"/>
        <v>William SUTTON</v>
      </c>
      <c r="H72" s="129" t="str">
        <f t="shared" si="47"/>
        <v>Crawley Athletics Club</v>
      </c>
      <c r="I72" s="391">
        <f t="shared" si="50"/>
        <v>1.68</v>
      </c>
      <c r="J72" s="392"/>
      <c r="K72" s="393">
        <f t="shared" si="48"/>
        <v>0</v>
      </c>
      <c r="L72" s="394"/>
      <c r="M72" s="130"/>
      <c r="N72" s="395">
        <f t="shared" si="49"/>
        <v>184</v>
      </c>
      <c r="O72" s="396"/>
    </row>
    <row r="73" spans="5:15" hidden="1" x14ac:dyDescent="0.3">
      <c r="E73" s="81" t="s">
        <v>46</v>
      </c>
      <c r="F73" s="127">
        <f t="shared" si="47"/>
        <v>179</v>
      </c>
      <c r="G73" s="128" t="str">
        <f t="shared" si="47"/>
        <v>Torin SEAGROVE</v>
      </c>
      <c r="H73" s="129" t="str">
        <f t="shared" si="47"/>
        <v>Brighton and Hove AC</v>
      </c>
      <c r="I73" s="391">
        <f t="shared" si="50"/>
        <v>1.77</v>
      </c>
      <c r="J73" s="392"/>
      <c r="K73" s="393">
        <f t="shared" si="48"/>
        <v>0</v>
      </c>
      <c r="L73" s="394"/>
      <c r="M73" s="130"/>
      <c r="N73" s="395">
        <f t="shared" si="49"/>
        <v>179</v>
      </c>
      <c r="O73" s="396"/>
    </row>
    <row r="74" spans="5:15" hidden="1" x14ac:dyDescent="0.3">
      <c r="E74" s="81" t="s">
        <v>46</v>
      </c>
      <c r="F74" s="127">
        <f t="shared" si="47"/>
        <v>188</v>
      </c>
      <c r="G74" s="128" t="str">
        <f t="shared" si="47"/>
        <v>Andrew JAY</v>
      </c>
      <c r="H74" s="129" t="str">
        <f t="shared" si="47"/>
        <v>Worcester AC</v>
      </c>
      <c r="I74" s="391">
        <f t="shared" si="50"/>
        <v>1.6</v>
      </c>
      <c r="J74" s="392"/>
      <c r="K74" s="393">
        <f t="shared" si="48"/>
        <v>0</v>
      </c>
      <c r="L74" s="394"/>
      <c r="M74" s="130"/>
      <c r="N74" s="395">
        <f t="shared" si="49"/>
        <v>188</v>
      </c>
      <c r="O74" s="396"/>
    </row>
    <row r="75" spans="5:15" hidden="1" x14ac:dyDescent="0.3">
      <c r="E75" s="81" t="s">
        <v>46</v>
      </c>
      <c r="F75" s="127">
        <f t="shared" si="47"/>
        <v>0</v>
      </c>
      <c r="G75" s="128" t="str">
        <f t="shared" si="47"/>
        <v/>
      </c>
      <c r="H75" s="129" t="str">
        <f t="shared" si="47"/>
        <v/>
      </c>
      <c r="I75" s="391">
        <f t="shared" si="50"/>
        <v>0</v>
      </c>
      <c r="J75" s="392"/>
      <c r="K75" s="393">
        <f t="shared" si="48"/>
        <v>0</v>
      </c>
      <c r="L75" s="394"/>
      <c r="M75" s="130"/>
      <c r="N75" s="395">
        <f t="shared" si="49"/>
        <v>0</v>
      </c>
      <c r="O75" s="396"/>
    </row>
    <row r="76" spans="5:15" hidden="1" x14ac:dyDescent="0.3">
      <c r="E76" s="81" t="s">
        <v>46</v>
      </c>
      <c r="F76" s="127">
        <f t="shared" si="47"/>
        <v>0</v>
      </c>
      <c r="G76" s="128" t="str">
        <f t="shared" si="47"/>
        <v/>
      </c>
      <c r="H76" s="129" t="str">
        <f t="shared" si="47"/>
        <v/>
      </c>
      <c r="I76" s="391">
        <f t="shared" si="50"/>
        <v>0</v>
      </c>
      <c r="J76" s="392"/>
      <c r="K76" s="393">
        <f t="shared" si="48"/>
        <v>0</v>
      </c>
      <c r="L76" s="394"/>
      <c r="M76" s="130"/>
      <c r="N76" s="395">
        <f t="shared" si="49"/>
        <v>0</v>
      </c>
      <c r="O76" s="396"/>
    </row>
    <row r="77" spans="5:15" hidden="1" x14ac:dyDescent="0.3">
      <c r="E77" s="81" t="s">
        <v>46</v>
      </c>
      <c r="F77" s="127">
        <f t="shared" si="47"/>
        <v>0</v>
      </c>
      <c r="G77" s="128" t="str">
        <f t="shared" si="47"/>
        <v/>
      </c>
      <c r="H77" s="129" t="str">
        <f t="shared" si="47"/>
        <v/>
      </c>
      <c r="I77" s="391">
        <f t="shared" si="50"/>
        <v>0</v>
      </c>
      <c r="J77" s="392"/>
      <c r="K77" s="393">
        <f t="shared" si="48"/>
        <v>0</v>
      </c>
      <c r="L77" s="394"/>
      <c r="M77" s="130"/>
      <c r="N77" s="395">
        <f t="shared" si="49"/>
        <v>0</v>
      </c>
      <c r="O77" s="396"/>
    </row>
    <row r="78" spans="5:15" hidden="1" x14ac:dyDescent="0.3">
      <c r="E78" s="81" t="s">
        <v>46</v>
      </c>
      <c r="F78" s="127">
        <f t="shared" si="47"/>
        <v>0</v>
      </c>
      <c r="G78" s="128" t="str">
        <f t="shared" si="47"/>
        <v/>
      </c>
      <c r="H78" s="129" t="str">
        <f t="shared" si="47"/>
        <v/>
      </c>
      <c r="I78" s="391">
        <f t="shared" si="50"/>
        <v>0</v>
      </c>
      <c r="J78" s="392"/>
      <c r="K78" s="393">
        <f t="shared" si="48"/>
        <v>0</v>
      </c>
      <c r="L78" s="394"/>
      <c r="M78" s="130"/>
      <c r="N78" s="395">
        <f t="shared" si="49"/>
        <v>0</v>
      </c>
      <c r="O78" s="396"/>
    </row>
    <row r="79" spans="5:15" hidden="1" x14ac:dyDescent="0.3">
      <c r="E79" s="81" t="s">
        <v>46</v>
      </c>
      <c r="F79" s="127">
        <f t="shared" si="47"/>
        <v>0</v>
      </c>
      <c r="G79" s="128" t="str">
        <f t="shared" si="47"/>
        <v/>
      </c>
      <c r="H79" s="129" t="str">
        <f t="shared" si="47"/>
        <v/>
      </c>
      <c r="I79" s="391">
        <f t="shared" si="50"/>
        <v>0</v>
      </c>
      <c r="J79" s="392"/>
      <c r="K79" s="393">
        <f t="shared" si="48"/>
        <v>0</v>
      </c>
      <c r="L79" s="394"/>
      <c r="M79" s="130"/>
      <c r="N79" s="395">
        <f t="shared" si="49"/>
        <v>0</v>
      </c>
      <c r="O79" s="396"/>
    </row>
    <row r="80" spans="5:15" hidden="1" x14ac:dyDescent="0.3">
      <c r="E80" s="81" t="s">
        <v>46</v>
      </c>
      <c r="F80" s="127">
        <f t="shared" si="47"/>
        <v>0</v>
      </c>
      <c r="G80" s="128" t="str">
        <f t="shared" si="47"/>
        <v/>
      </c>
      <c r="H80" s="129" t="str">
        <f t="shared" si="47"/>
        <v/>
      </c>
      <c r="I80" s="391">
        <f t="shared" si="50"/>
        <v>0</v>
      </c>
      <c r="J80" s="392"/>
      <c r="K80" s="393">
        <f t="shared" si="48"/>
        <v>0</v>
      </c>
      <c r="L80" s="394"/>
      <c r="M80" s="130"/>
      <c r="N80" s="395">
        <f t="shared" si="49"/>
        <v>0</v>
      </c>
      <c r="O80" s="396"/>
    </row>
    <row r="81" spans="5:15" hidden="1" x14ac:dyDescent="0.3">
      <c r="E81" s="81" t="s">
        <v>46</v>
      </c>
      <c r="F81" s="127">
        <f t="shared" si="47"/>
        <v>0</v>
      </c>
      <c r="G81" s="128" t="str">
        <f t="shared" si="47"/>
        <v/>
      </c>
      <c r="H81" s="129" t="str">
        <f t="shared" si="47"/>
        <v/>
      </c>
      <c r="I81" s="391">
        <f t="shared" si="50"/>
        <v>0</v>
      </c>
      <c r="J81" s="392"/>
      <c r="K81" s="393">
        <f t="shared" si="48"/>
        <v>0</v>
      </c>
      <c r="L81" s="394"/>
      <c r="M81" s="130"/>
      <c r="N81" s="395">
        <f t="shared" si="49"/>
        <v>0</v>
      </c>
      <c r="O81" s="396"/>
    </row>
    <row r="82" spans="5:15" hidden="1" x14ac:dyDescent="0.3">
      <c r="E82" s="81" t="s">
        <v>46</v>
      </c>
      <c r="F82" s="127">
        <f t="shared" si="47"/>
        <v>0</v>
      </c>
      <c r="G82" s="128" t="str">
        <f t="shared" si="47"/>
        <v/>
      </c>
      <c r="H82" s="129" t="str">
        <f t="shared" si="47"/>
        <v/>
      </c>
      <c r="I82" s="391">
        <f t="shared" si="50"/>
        <v>0</v>
      </c>
      <c r="J82" s="392"/>
      <c r="K82" s="393">
        <f t="shared" si="48"/>
        <v>0</v>
      </c>
      <c r="L82" s="394"/>
      <c r="M82" s="130"/>
      <c r="N82" s="395">
        <f t="shared" si="49"/>
        <v>0</v>
      </c>
      <c r="O82" s="396"/>
    </row>
    <row r="83" spans="5:15" hidden="1" x14ac:dyDescent="0.3">
      <c r="E83" s="81" t="s">
        <v>46</v>
      </c>
      <c r="F83" s="127">
        <f t="shared" si="47"/>
        <v>0</v>
      </c>
      <c r="G83" s="128" t="str">
        <f t="shared" si="47"/>
        <v/>
      </c>
      <c r="H83" s="129" t="str">
        <f t="shared" si="47"/>
        <v/>
      </c>
      <c r="I83" s="391">
        <f t="shared" si="50"/>
        <v>0</v>
      </c>
      <c r="J83" s="392"/>
      <c r="K83" s="393">
        <f t="shared" si="48"/>
        <v>0</v>
      </c>
      <c r="L83" s="394"/>
      <c r="M83" s="130"/>
      <c r="N83" s="395">
        <f t="shared" si="49"/>
        <v>0</v>
      </c>
      <c r="O83" s="396"/>
    </row>
    <row r="84" spans="5:15" hidden="1" x14ac:dyDescent="0.3">
      <c r="E84" s="81" t="s">
        <v>46</v>
      </c>
      <c r="F84" s="127">
        <f t="shared" ref="F84:H99" si="51">F38</f>
        <v>0</v>
      </c>
      <c r="G84" s="128" t="str">
        <f t="shared" si="51"/>
        <v/>
      </c>
      <c r="H84" s="129" t="str">
        <f t="shared" si="51"/>
        <v/>
      </c>
      <c r="I84" s="391">
        <f t="shared" ref="I84:I99" si="52">AG38</f>
        <v>0</v>
      </c>
      <c r="J84" s="392"/>
      <c r="K84" s="393">
        <f t="shared" ref="K84:K99" si="53">AK38</f>
        <v>0</v>
      </c>
      <c r="L84" s="394"/>
      <c r="M84" s="130"/>
      <c r="N84" s="395">
        <f t="shared" si="49"/>
        <v>0</v>
      </c>
      <c r="O84" s="396"/>
    </row>
    <row r="85" spans="5:15" hidden="1" x14ac:dyDescent="0.3">
      <c r="E85" s="81" t="s">
        <v>46</v>
      </c>
      <c r="F85" s="127">
        <f t="shared" si="51"/>
        <v>0</v>
      </c>
      <c r="G85" s="128" t="str">
        <f t="shared" si="51"/>
        <v/>
      </c>
      <c r="H85" s="129" t="str">
        <f t="shared" si="51"/>
        <v/>
      </c>
      <c r="I85" s="391">
        <f t="shared" si="52"/>
        <v>0</v>
      </c>
      <c r="J85" s="392"/>
      <c r="K85" s="393">
        <f t="shared" si="53"/>
        <v>0</v>
      </c>
      <c r="L85" s="394"/>
      <c r="M85" s="130"/>
      <c r="N85" s="395">
        <f t="shared" si="49"/>
        <v>0</v>
      </c>
      <c r="O85" s="396"/>
    </row>
    <row r="86" spans="5:15" hidden="1" x14ac:dyDescent="0.3">
      <c r="E86" s="81" t="s">
        <v>46</v>
      </c>
      <c r="F86" s="127">
        <f t="shared" si="51"/>
        <v>0</v>
      </c>
      <c r="G86" s="128" t="str">
        <f t="shared" si="51"/>
        <v/>
      </c>
      <c r="H86" s="129" t="str">
        <f t="shared" si="51"/>
        <v/>
      </c>
      <c r="I86" s="391">
        <f t="shared" si="52"/>
        <v>0</v>
      </c>
      <c r="J86" s="392"/>
      <c r="K86" s="393">
        <f t="shared" si="53"/>
        <v>0</v>
      </c>
      <c r="L86" s="394"/>
      <c r="M86" s="130"/>
      <c r="N86" s="395">
        <f t="shared" si="49"/>
        <v>0</v>
      </c>
      <c r="O86" s="396"/>
    </row>
    <row r="87" spans="5:15" hidden="1" x14ac:dyDescent="0.3">
      <c r="E87" s="81" t="s">
        <v>46</v>
      </c>
      <c r="F87" s="127">
        <f t="shared" si="51"/>
        <v>0</v>
      </c>
      <c r="G87" s="128" t="str">
        <f t="shared" si="51"/>
        <v/>
      </c>
      <c r="H87" s="129" t="str">
        <f t="shared" si="51"/>
        <v/>
      </c>
      <c r="I87" s="391">
        <f t="shared" si="52"/>
        <v>0</v>
      </c>
      <c r="J87" s="392"/>
      <c r="K87" s="393">
        <f t="shared" si="53"/>
        <v>0</v>
      </c>
      <c r="L87" s="394"/>
      <c r="M87" s="130"/>
      <c r="N87" s="395">
        <f t="shared" si="49"/>
        <v>0</v>
      </c>
      <c r="O87" s="396"/>
    </row>
    <row r="88" spans="5:15" hidden="1" x14ac:dyDescent="0.3">
      <c r="E88" s="81" t="s">
        <v>46</v>
      </c>
      <c r="F88" s="127">
        <f t="shared" si="51"/>
        <v>0</v>
      </c>
      <c r="G88" s="128" t="str">
        <f t="shared" si="51"/>
        <v/>
      </c>
      <c r="H88" s="129" t="str">
        <f t="shared" si="51"/>
        <v/>
      </c>
      <c r="I88" s="391">
        <f t="shared" si="52"/>
        <v>0</v>
      </c>
      <c r="J88" s="392"/>
      <c r="K88" s="393">
        <f t="shared" si="53"/>
        <v>0</v>
      </c>
      <c r="L88" s="394"/>
      <c r="M88" s="130"/>
      <c r="N88" s="395">
        <f t="shared" si="49"/>
        <v>0</v>
      </c>
      <c r="O88" s="396"/>
    </row>
    <row r="89" spans="5:15" hidden="1" x14ac:dyDescent="0.3">
      <c r="E89" s="81" t="s">
        <v>46</v>
      </c>
      <c r="F89" s="127">
        <f t="shared" si="51"/>
        <v>0</v>
      </c>
      <c r="G89" s="128" t="str">
        <f t="shared" si="51"/>
        <v/>
      </c>
      <c r="H89" s="129" t="str">
        <f t="shared" si="51"/>
        <v/>
      </c>
      <c r="I89" s="391">
        <f t="shared" si="52"/>
        <v>0</v>
      </c>
      <c r="J89" s="392"/>
      <c r="K89" s="393">
        <f t="shared" si="53"/>
        <v>0</v>
      </c>
      <c r="L89" s="394"/>
      <c r="M89" s="130"/>
      <c r="N89" s="395">
        <f t="shared" si="49"/>
        <v>0</v>
      </c>
      <c r="O89" s="396"/>
    </row>
    <row r="90" spans="5:15" hidden="1" x14ac:dyDescent="0.3">
      <c r="E90" s="81" t="s">
        <v>46</v>
      </c>
      <c r="F90" s="127">
        <f t="shared" si="51"/>
        <v>0</v>
      </c>
      <c r="G90" s="128" t="str">
        <f t="shared" si="51"/>
        <v/>
      </c>
      <c r="H90" s="129" t="str">
        <f t="shared" si="51"/>
        <v/>
      </c>
      <c r="I90" s="391">
        <f t="shared" si="52"/>
        <v>0</v>
      </c>
      <c r="J90" s="392"/>
      <c r="K90" s="393">
        <f t="shared" si="53"/>
        <v>0</v>
      </c>
      <c r="L90" s="394"/>
      <c r="M90" s="130"/>
      <c r="N90" s="395">
        <f t="shared" si="49"/>
        <v>0</v>
      </c>
      <c r="O90" s="396"/>
    </row>
    <row r="91" spans="5:15" hidden="1" x14ac:dyDescent="0.3">
      <c r="E91" s="81" t="s">
        <v>46</v>
      </c>
      <c r="F91" s="127">
        <f t="shared" si="51"/>
        <v>0</v>
      </c>
      <c r="G91" s="128" t="str">
        <f t="shared" si="51"/>
        <v/>
      </c>
      <c r="H91" s="129" t="str">
        <f t="shared" si="51"/>
        <v/>
      </c>
      <c r="I91" s="391">
        <f t="shared" si="52"/>
        <v>0</v>
      </c>
      <c r="J91" s="392"/>
      <c r="K91" s="393">
        <f t="shared" si="53"/>
        <v>0</v>
      </c>
      <c r="L91" s="394"/>
      <c r="M91" s="130"/>
      <c r="N91" s="395">
        <f t="shared" si="49"/>
        <v>0</v>
      </c>
      <c r="O91" s="396"/>
    </row>
    <row r="92" spans="5:15" hidden="1" x14ac:dyDescent="0.3">
      <c r="E92" s="81" t="s">
        <v>46</v>
      </c>
      <c r="F92" s="127">
        <f t="shared" si="51"/>
        <v>0</v>
      </c>
      <c r="G92" s="128" t="str">
        <f t="shared" si="51"/>
        <v/>
      </c>
      <c r="H92" s="129" t="str">
        <f t="shared" si="51"/>
        <v/>
      </c>
      <c r="I92" s="391">
        <f t="shared" si="52"/>
        <v>0</v>
      </c>
      <c r="J92" s="392"/>
      <c r="K92" s="393">
        <f t="shared" si="53"/>
        <v>0</v>
      </c>
      <c r="L92" s="394"/>
      <c r="M92" s="130"/>
      <c r="N92" s="395">
        <f t="shared" si="49"/>
        <v>0</v>
      </c>
      <c r="O92" s="396"/>
    </row>
    <row r="93" spans="5:15" hidden="1" x14ac:dyDescent="0.3">
      <c r="E93" s="81" t="s">
        <v>46</v>
      </c>
      <c r="F93" s="127">
        <f t="shared" si="51"/>
        <v>0</v>
      </c>
      <c r="G93" s="128" t="str">
        <f t="shared" si="51"/>
        <v/>
      </c>
      <c r="H93" s="129" t="str">
        <f t="shared" si="51"/>
        <v/>
      </c>
      <c r="I93" s="391">
        <f t="shared" si="52"/>
        <v>0</v>
      </c>
      <c r="J93" s="392"/>
      <c r="K93" s="393">
        <f t="shared" si="53"/>
        <v>0</v>
      </c>
      <c r="L93" s="394"/>
      <c r="M93" s="130"/>
      <c r="N93" s="395">
        <f t="shared" si="49"/>
        <v>0</v>
      </c>
      <c r="O93" s="396"/>
    </row>
    <row r="94" spans="5:15" hidden="1" x14ac:dyDescent="0.3">
      <c r="E94" s="81" t="s">
        <v>46</v>
      </c>
      <c r="F94" s="127">
        <f t="shared" si="51"/>
        <v>0</v>
      </c>
      <c r="G94" s="128" t="str">
        <f t="shared" si="51"/>
        <v/>
      </c>
      <c r="H94" s="129" t="str">
        <f t="shared" si="51"/>
        <v/>
      </c>
      <c r="I94" s="391">
        <f t="shared" si="52"/>
        <v>0</v>
      </c>
      <c r="J94" s="392"/>
      <c r="K94" s="393">
        <f t="shared" si="53"/>
        <v>0</v>
      </c>
      <c r="L94" s="394"/>
      <c r="M94" s="130"/>
      <c r="N94" s="395">
        <f t="shared" si="49"/>
        <v>0</v>
      </c>
      <c r="O94" s="396"/>
    </row>
    <row r="95" spans="5:15" hidden="1" x14ac:dyDescent="0.3">
      <c r="E95" s="81" t="s">
        <v>46</v>
      </c>
      <c r="F95" s="127">
        <f t="shared" si="51"/>
        <v>0</v>
      </c>
      <c r="G95" s="128" t="str">
        <f t="shared" si="51"/>
        <v/>
      </c>
      <c r="H95" s="129" t="str">
        <f t="shared" si="51"/>
        <v/>
      </c>
      <c r="I95" s="391">
        <f t="shared" si="52"/>
        <v>0</v>
      </c>
      <c r="J95" s="392"/>
      <c r="K95" s="393">
        <f t="shared" si="53"/>
        <v>0</v>
      </c>
      <c r="L95" s="394"/>
      <c r="M95" s="130"/>
      <c r="N95" s="395">
        <f t="shared" si="49"/>
        <v>0</v>
      </c>
      <c r="O95" s="396"/>
    </row>
    <row r="96" spans="5:15" hidden="1" x14ac:dyDescent="0.3">
      <c r="E96" s="81" t="s">
        <v>46</v>
      </c>
      <c r="F96" s="127">
        <f t="shared" si="51"/>
        <v>0</v>
      </c>
      <c r="G96" s="128" t="str">
        <f t="shared" si="51"/>
        <v/>
      </c>
      <c r="H96" s="129" t="str">
        <f t="shared" si="51"/>
        <v/>
      </c>
      <c r="I96" s="391">
        <f t="shared" si="52"/>
        <v>0</v>
      </c>
      <c r="J96" s="392"/>
      <c r="K96" s="393">
        <f t="shared" si="53"/>
        <v>0</v>
      </c>
      <c r="L96" s="394"/>
      <c r="M96" s="130"/>
      <c r="N96" s="395">
        <f t="shared" si="49"/>
        <v>0</v>
      </c>
      <c r="O96" s="396"/>
    </row>
    <row r="97" spans="5:15" hidden="1" x14ac:dyDescent="0.3">
      <c r="E97" s="81" t="s">
        <v>46</v>
      </c>
      <c r="F97" s="127">
        <f t="shared" si="51"/>
        <v>0</v>
      </c>
      <c r="G97" s="128" t="str">
        <f t="shared" si="51"/>
        <v/>
      </c>
      <c r="H97" s="129" t="str">
        <f t="shared" si="51"/>
        <v/>
      </c>
      <c r="I97" s="391">
        <f t="shared" si="52"/>
        <v>0</v>
      </c>
      <c r="J97" s="392"/>
      <c r="K97" s="393">
        <f t="shared" si="53"/>
        <v>0</v>
      </c>
      <c r="L97" s="394"/>
      <c r="M97" s="130"/>
      <c r="N97" s="395">
        <f t="shared" si="49"/>
        <v>0</v>
      </c>
      <c r="O97" s="396"/>
    </row>
    <row r="98" spans="5:15" hidden="1" x14ac:dyDescent="0.3">
      <c r="E98" s="81" t="s">
        <v>46</v>
      </c>
      <c r="F98" s="127">
        <f t="shared" si="51"/>
        <v>0</v>
      </c>
      <c r="G98" s="128" t="str">
        <f t="shared" si="51"/>
        <v/>
      </c>
      <c r="H98" s="129" t="str">
        <f t="shared" si="51"/>
        <v/>
      </c>
      <c r="I98" s="391">
        <f t="shared" si="52"/>
        <v>0</v>
      </c>
      <c r="J98" s="392"/>
      <c r="K98" s="393">
        <f t="shared" si="53"/>
        <v>0</v>
      </c>
      <c r="L98" s="394"/>
      <c r="M98" s="130"/>
      <c r="N98" s="395">
        <f t="shared" si="49"/>
        <v>0</v>
      </c>
      <c r="O98" s="396"/>
    </row>
    <row r="99" spans="5:15" hidden="1" x14ac:dyDescent="0.3">
      <c r="E99" s="81" t="s">
        <v>46</v>
      </c>
      <c r="F99" s="127">
        <f t="shared" si="51"/>
        <v>0</v>
      </c>
      <c r="G99" s="128" t="str">
        <f t="shared" si="51"/>
        <v/>
      </c>
      <c r="H99" s="129" t="str">
        <f t="shared" si="51"/>
        <v/>
      </c>
      <c r="I99" s="391">
        <f t="shared" si="52"/>
        <v>0</v>
      </c>
      <c r="J99" s="392"/>
      <c r="K99" s="393">
        <f t="shared" si="53"/>
        <v>0</v>
      </c>
      <c r="L99" s="394"/>
      <c r="M99" s="130"/>
      <c r="N99" s="395">
        <f t="shared" si="49"/>
        <v>0</v>
      </c>
      <c r="O99" s="396"/>
    </row>
  </sheetData>
  <sheetProtection formatCells="0" formatColumns="0" formatRows="0"/>
  <mergeCells count="720"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AA43:AB43"/>
    <mergeCell ref="AC43:AD43"/>
    <mergeCell ref="AE43:AF43"/>
    <mergeCell ref="S47:T47"/>
    <mergeCell ref="U47:V47"/>
    <mergeCell ref="W47:X47"/>
    <mergeCell ref="Y47:Z47"/>
    <mergeCell ref="AA45:AB45"/>
    <mergeCell ref="AC45:AD45"/>
    <mergeCell ref="AE45:AF45"/>
    <mergeCell ref="U43:V43"/>
    <mergeCell ref="W43:X43"/>
    <mergeCell ref="Y43:Z43"/>
    <mergeCell ref="S45:T45"/>
    <mergeCell ref="U45:V45"/>
    <mergeCell ref="W45:X45"/>
    <mergeCell ref="Y45:Z45"/>
    <mergeCell ref="O41:P41"/>
    <mergeCell ref="Q41:R41"/>
    <mergeCell ref="S41:T41"/>
    <mergeCell ref="U41:V41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W41:X41"/>
    <mergeCell ref="Y41:Z41"/>
    <mergeCell ref="AE39:AF39"/>
    <mergeCell ref="AG39:AH39"/>
    <mergeCell ref="I40:J40"/>
    <mergeCell ref="K40:L40"/>
    <mergeCell ref="M40:N40"/>
    <mergeCell ref="O40:P40"/>
    <mergeCell ref="Q40:R40"/>
    <mergeCell ref="S40:T40"/>
    <mergeCell ref="AG40:AH40"/>
    <mergeCell ref="U40:V40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AG41:AH41"/>
    <mergeCell ref="I41:J41"/>
    <mergeCell ref="K41:L41"/>
    <mergeCell ref="M41:N41"/>
    <mergeCell ref="AG38:AH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A39:AB39"/>
    <mergeCell ref="AC39:AD39"/>
    <mergeCell ref="AC37:AD37"/>
    <mergeCell ref="AE37:AF37"/>
    <mergeCell ref="AG37:AH37"/>
    <mergeCell ref="AJ36:AJ37"/>
    <mergeCell ref="AK36:AK37"/>
    <mergeCell ref="AL36:AM37"/>
    <mergeCell ref="AC36:AD36"/>
    <mergeCell ref="AE36:AF36"/>
    <mergeCell ref="AG36:AH36"/>
    <mergeCell ref="AI36:AI37"/>
    <mergeCell ref="I37:J37"/>
    <mergeCell ref="K37:L37"/>
    <mergeCell ref="M37:N37"/>
    <mergeCell ref="O37:P37"/>
    <mergeCell ref="Q37:R37"/>
    <mergeCell ref="S37:T37"/>
    <mergeCell ref="U37:V37"/>
    <mergeCell ref="Y36:Z36"/>
    <mergeCell ref="AA36:AB36"/>
    <mergeCell ref="W37:X37"/>
    <mergeCell ref="Y37:Z37"/>
    <mergeCell ref="AA37:AB37"/>
    <mergeCell ref="AA35:AM35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T32"/>
    <mergeCell ref="U32:Z32"/>
    <mergeCell ref="AA32:AB32"/>
    <mergeCell ref="AC30:AM30"/>
    <mergeCell ref="I31:J31"/>
    <mergeCell ref="K31:L31"/>
    <mergeCell ref="M31:N31"/>
    <mergeCell ref="O31:T31"/>
    <mergeCell ref="U31:Z31"/>
    <mergeCell ref="AA31:AB31"/>
    <mergeCell ref="I30:J30"/>
    <mergeCell ref="K30:L30"/>
    <mergeCell ref="M30:N30"/>
    <mergeCell ref="O30:T30"/>
    <mergeCell ref="U30:Z30"/>
    <mergeCell ref="AA30:AB30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I24:J24"/>
    <mergeCell ref="K24:L24"/>
    <mergeCell ref="M24:N24"/>
    <mergeCell ref="O24:T24"/>
    <mergeCell ref="U24:Z24"/>
    <mergeCell ref="AA24:AB24"/>
    <mergeCell ref="AA21:AB21"/>
    <mergeCell ref="AC21:AD21"/>
    <mergeCell ref="AE21:AF21"/>
    <mergeCell ref="AG21:AH21"/>
    <mergeCell ref="E23:J23"/>
    <mergeCell ref="K23:AB23"/>
    <mergeCell ref="AC23:AM23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C20:AD20"/>
    <mergeCell ref="AE20:AF20"/>
    <mergeCell ref="AA19:AB19"/>
    <mergeCell ref="AC19:AD19"/>
    <mergeCell ref="AE19:AF19"/>
    <mergeCell ref="AG19:AH19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7:AB17"/>
    <mergeCell ref="AC17:AD17"/>
    <mergeCell ref="AE17:AF17"/>
    <mergeCell ref="AG17:AH17"/>
    <mergeCell ref="I18:J18"/>
    <mergeCell ref="K18:L18"/>
    <mergeCell ref="M18:N18"/>
    <mergeCell ref="O18:P18"/>
    <mergeCell ref="Q18:R18"/>
    <mergeCell ref="S18:T18"/>
    <mergeCell ref="AG18:AH18"/>
    <mergeCell ref="U18:V18"/>
    <mergeCell ref="W18:X18"/>
    <mergeCell ref="Y18:Z18"/>
    <mergeCell ref="AA18:AB18"/>
    <mergeCell ref="AC18:AD18"/>
    <mergeCell ref="AE18:AF18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AE15:AF15"/>
    <mergeCell ref="AG15:AH15"/>
    <mergeCell ref="I16:J16"/>
    <mergeCell ref="K16:L16"/>
    <mergeCell ref="M16:N16"/>
    <mergeCell ref="O16:P16"/>
    <mergeCell ref="Q16:R16"/>
    <mergeCell ref="S16:T16"/>
    <mergeCell ref="AG16:AH16"/>
    <mergeCell ref="U16:V16"/>
    <mergeCell ref="W16:X16"/>
    <mergeCell ref="Y16:Z16"/>
    <mergeCell ref="AA16:AB16"/>
    <mergeCell ref="AC16:AD16"/>
    <mergeCell ref="AE16:AF16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3:AB13"/>
    <mergeCell ref="AC13:AD13"/>
    <mergeCell ref="AE13:AF13"/>
    <mergeCell ref="AG13:AH13"/>
    <mergeCell ref="I14:J14"/>
    <mergeCell ref="K14:L14"/>
    <mergeCell ref="M14:N14"/>
    <mergeCell ref="O14:P14"/>
    <mergeCell ref="Q14:R14"/>
    <mergeCell ref="S14:T14"/>
    <mergeCell ref="AG14:AH14"/>
    <mergeCell ref="U14:V14"/>
    <mergeCell ref="W14:X14"/>
    <mergeCell ref="Y14:Z14"/>
    <mergeCell ref="AA14:AB14"/>
    <mergeCell ref="AC14:AD14"/>
    <mergeCell ref="AE14:AF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1:AB11"/>
    <mergeCell ref="AC11:AD11"/>
    <mergeCell ref="AE11:AF11"/>
    <mergeCell ref="AG11:AH11"/>
    <mergeCell ref="I12:J12"/>
    <mergeCell ref="K12:L12"/>
    <mergeCell ref="M12:N12"/>
    <mergeCell ref="O12:P12"/>
    <mergeCell ref="Q12:R12"/>
    <mergeCell ref="S12:T12"/>
    <mergeCell ref="AG12:AH12"/>
    <mergeCell ref="U12:V12"/>
    <mergeCell ref="W12:X12"/>
    <mergeCell ref="Y12:Z12"/>
    <mergeCell ref="AA12:AB12"/>
    <mergeCell ref="AC12:AD12"/>
    <mergeCell ref="AE12:AF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9:AB9"/>
    <mergeCell ref="AC9:AD9"/>
    <mergeCell ref="AE9:AF9"/>
    <mergeCell ref="AG9:AH9"/>
    <mergeCell ref="I10:J10"/>
    <mergeCell ref="K10:L10"/>
    <mergeCell ref="M10:N10"/>
    <mergeCell ref="O10:P10"/>
    <mergeCell ref="Q10:R10"/>
    <mergeCell ref="S10:T10"/>
    <mergeCell ref="AG10:AH10"/>
    <mergeCell ref="U10:V10"/>
    <mergeCell ref="W10:X10"/>
    <mergeCell ref="Y10:Z10"/>
    <mergeCell ref="AA10:AB10"/>
    <mergeCell ref="AC10:AD10"/>
    <mergeCell ref="AE10:AF10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S8:T8"/>
    <mergeCell ref="AG8:AH8"/>
    <mergeCell ref="U8:V8"/>
    <mergeCell ref="W8:X8"/>
    <mergeCell ref="Y8:Z8"/>
    <mergeCell ref="AA8:AB8"/>
    <mergeCell ref="AC8:AD8"/>
    <mergeCell ref="AE8:AF8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E5:AF5"/>
    <mergeCell ref="AG5:AH5"/>
    <mergeCell ref="I6:J6"/>
    <mergeCell ref="K6:L6"/>
    <mergeCell ref="M6:N6"/>
    <mergeCell ref="O6:P6"/>
    <mergeCell ref="Q6:R6"/>
    <mergeCell ref="S6:T6"/>
    <mergeCell ref="AG6:AH6"/>
    <mergeCell ref="U6:V6"/>
    <mergeCell ref="W6:X6"/>
    <mergeCell ref="Y6:Z6"/>
    <mergeCell ref="AA6:AB6"/>
    <mergeCell ref="AC6:AD6"/>
    <mergeCell ref="AE6:AF6"/>
    <mergeCell ref="AM4:AM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E4:AF4"/>
    <mergeCell ref="AG4:AH4"/>
    <mergeCell ref="AI4:AI5"/>
    <mergeCell ref="AJ4:AJ5"/>
    <mergeCell ref="AK4:AK5"/>
    <mergeCell ref="AL4:AL5"/>
    <mergeCell ref="S4:T4"/>
    <mergeCell ref="U4:V4"/>
    <mergeCell ref="W4:X4"/>
    <mergeCell ref="Y4:Z4"/>
    <mergeCell ref="AA4:AB4"/>
    <mergeCell ref="AC4:AD4"/>
    <mergeCell ref="AA5:AB5"/>
    <mergeCell ref="AC5:AD5"/>
    <mergeCell ref="E3:F3"/>
    <mergeCell ref="G3:H3"/>
    <mergeCell ref="I3:K3"/>
    <mergeCell ref="L3:N3"/>
    <mergeCell ref="O3:T3"/>
    <mergeCell ref="I4:J4"/>
    <mergeCell ref="K4:L4"/>
    <mergeCell ref="M4:N4"/>
    <mergeCell ref="O4:P4"/>
    <mergeCell ref="Q4:R4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6:F21">
    <cfRule type="duplicateValues" dxfId="30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tabColor rgb="FF002060"/>
  </sheetPr>
  <dimension ref="A1:AM99"/>
  <sheetViews>
    <sheetView showZeros="0" zoomScaleNormal="100" zoomScaleSheetLayoutView="100" workbookViewId="0">
      <pane ySplit="1" topLeftCell="A2" activePane="bottomLeft" state="frozenSplit"/>
      <selection activeCell="AE6" sqref="AE6"/>
      <selection pane="bottomLeft" activeCell="F8" sqref="F8"/>
    </sheetView>
  </sheetViews>
  <sheetFormatPr defaultColWidth="9.140625" defaultRowHeight="15" x14ac:dyDescent="0.25"/>
  <cols>
    <col min="1" max="2" width="3.7109375" style="22" hidden="1" customWidth="1"/>
    <col min="3" max="4" width="3.7109375" style="17" hidden="1" customWidth="1"/>
    <col min="5" max="6" width="4.7109375" style="22" customWidth="1"/>
    <col min="7" max="8" width="16.7109375" style="22" customWidth="1"/>
    <col min="9" max="25" width="4.7109375" style="22" customWidth="1"/>
    <col min="26" max="26" width="5.7109375" style="22" customWidth="1"/>
    <col min="27" max="27" width="5.28515625" style="30" customWidth="1"/>
    <col min="28" max="28" width="6.5703125" style="30" customWidth="1"/>
    <col min="29" max="29" width="4.7109375" style="70" customWidth="1"/>
    <col min="30" max="30" width="5.28515625" style="22" customWidth="1"/>
    <col min="31" max="31" width="4.7109375" style="22" customWidth="1"/>
    <col min="32" max="16384" width="9.140625" style="22"/>
  </cols>
  <sheetData>
    <row r="1" spans="1:39" ht="21" x14ac:dyDescent="0.3">
      <c r="A1" s="16" t="s">
        <v>11</v>
      </c>
      <c r="B1" s="16"/>
      <c r="C1" s="52"/>
      <c r="E1" s="18" t="s">
        <v>12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453" t="s">
        <v>13</v>
      </c>
      <c r="U1" s="453"/>
      <c r="V1" s="469"/>
      <c r="W1" s="470"/>
      <c r="X1" s="471"/>
      <c r="Y1" s="453" t="s">
        <v>14</v>
      </c>
      <c r="Z1" s="453"/>
      <c r="AA1" s="469"/>
      <c r="AB1" s="470"/>
      <c r="AC1" s="471"/>
      <c r="AD1" s="20"/>
      <c r="AE1" s="20"/>
      <c r="AF1" s="53"/>
      <c r="AG1" s="53"/>
      <c r="AH1" s="53"/>
      <c r="AI1" s="53"/>
      <c r="AJ1" s="20"/>
      <c r="AK1" s="20"/>
      <c r="AL1" s="20"/>
      <c r="AM1" s="21"/>
    </row>
    <row r="2" spans="1:39" s="23" customFormat="1" ht="15.75" customHeight="1" x14ac:dyDescent="0.25">
      <c r="C2" s="52"/>
      <c r="D2" s="24"/>
      <c r="E2" s="426" t="s">
        <v>15</v>
      </c>
      <c r="F2" s="427"/>
      <c r="G2" s="415" t="s">
        <v>53</v>
      </c>
      <c r="H2" s="428"/>
      <c r="I2" s="426" t="s">
        <v>16</v>
      </c>
      <c r="J2" s="429"/>
      <c r="K2" s="427"/>
      <c r="L2" s="452" t="s">
        <v>17</v>
      </c>
      <c r="M2" s="453"/>
      <c r="N2" s="472"/>
      <c r="O2" s="472"/>
      <c r="P2" s="473"/>
      <c r="Q2" s="438" t="s">
        <v>18</v>
      </c>
      <c r="R2" s="439"/>
      <c r="S2" s="440"/>
      <c r="T2" s="441">
        <v>42884</v>
      </c>
      <c r="U2" s="442"/>
      <c r="V2" s="474"/>
      <c r="W2" s="474"/>
      <c r="X2" s="474"/>
      <c r="Y2" s="442"/>
      <c r="Z2" s="442"/>
      <c r="AA2" s="474"/>
      <c r="AB2" s="474"/>
      <c r="AC2" s="475"/>
    </row>
    <row r="3" spans="1:39" s="23" customFormat="1" ht="15.75" customHeight="1" x14ac:dyDescent="0.25">
      <c r="C3" s="25"/>
      <c r="D3" s="24"/>
      <c r="E3" s="426" t="s">
        <v>19</v>
      </c>
      <c r="F3" s="427"/>
      <c r="G3" s="415" t="s">
        <v>68</v>
      </c>
      <c r="H3" s="428"/>
      <c r="I3" s="426" t="s">
        <v>20</v>
      </c>
      <c r="J3" s="429"/>
      <c r="K3" s="427"/>
      <c r="L3" s="460">
        <v>15</v>
      </c>
      <c r="M3" s="461"/>
      <c r="N3" s="426" t="s">
        <v>21</v>
      </c>
      <c r="O3" s="429"/>
      <c r="P3" s="427"/>
      <c r="Q3" s="466" t="s">
        <v>55</v>
      </c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8"/>
    </row>
    <row r="4" spans="1:39" ht="32.1" customHeight="1" x14ac:dyDescent="0.25">
      <c r="E4" s="26" t="s">
        <v>22</v>
      </c>
      <c r="F4" s="26" t="s">
        <v>23</v>
      </c>
      <c r="G4" s="26" t="s">
        <v>24</v>
      </c>
      <c r="H4" s="27" t="s">
        <v>25</v>
      </c>
      <c r="I4" s="422" t="s">
        <v>26</v>
      </c>
      <c r="J4" s="423"/>
      <c r="K4" s="423" t="s">
        <v>27</v>
      </c>
      <c r="L4" s="423"/>
      <c r="M4" s="423" t="s">
        <v>28</v>
      </c>
      <c r="N4" s="423"/>
      <c r="O4" s="423" t="s">
        <v>29</v>
      </c>
      <c r="P4" s="423"/>
      <c r="Q4" s="421" t="s">
        <v>30</v>
      </c>
      <c r="R4" s="423" t="s">
        <v>31</v>
      </c>
      <c r="S4" s="423"/>
      <c r="T4" s="423" t="s">
        <v>32</v>
      </c>
      <c r="U4" s="423"/>
      <c r="V4" s="423" t="s">
        <v>33</v>
      </c>
      <c r="W4" s="423"/>
      <c r="X4" s="423" t="s">
        <v>34</v>
      </c>
      <c r="Y4" s="425"/>
      <c r="Z4" s="420" t="s">
        <v>35</v>
      </c>
      <c r="AA4" s="464" t="s">
        <v>36</v>
      </c>
      <c r="AB4" s="464" t="s">
        <v>37</v>
      </c>
      <c r="AC4" s="462" t="s">
        <v>54</v>
      </c>
    </row>
    <row r="5" spans="1:39" x14ac:dyDescent="0.25">
      <c r="C5" s="25" t="s">
        <v>38</v>
      </c>
      <c r="D5" s="25" t="s">
        <v>39</v>
      </c>
      <c r="E5" s="57"/>
      <c r="F5" s="57"/>
      <c r="G5" s="28"/>
      <c r="H5" s="29"/>
      <c r="I5" s="404" t="s">
        <v>40</v>
      </c>
      <c r="J5" s="418"/>
      <c r="K5" s="418" t="s">
        <v>40</v>
      </c>
      <c r="L5" s="418"/>
      <c r="M5" s="418" t="s">
        <v>40</v>
      </c>
      <c r="N5" s="418"/>
      <c r="O5" s="418" t="s">
        <v>40</v>
      </c>
      <c r="P5" s="418"/>
      <c r="Q5" s="424"/>
      <c r="R5" s="418" t="s">
        <v>40</v>
      </c>
      <c r="S5" s="418"/>
      <c r="T5" s="418" t="s">
        <v>40</v>
      </c>
      <c r="U5" s="418"/>
      <c r="V5" s="418" t="s">
        <v>40</v>
      </c>
      <c r="W5" s="418"/>
      <c r="X5" s="418" t="s">
        <v>40</v>
      </c>
      <c r="Y5" s="402"/>
      <c r="Z5" s="421"/>
      <c r="AA5" s="465"/>
      <c r="AB5" s="465"/>
      <c r="AC5" s="463"/>
    </row>
    <row r="6" spans="1:39" ht="15.95" customHeight="1" x14ac:dyDescent="0.25">
      <c r="A6" s="30"/>
      <c r="B6" s="30"/>
      <c r="C6" s="25"/>
      <c r="D6" s="25"/>
      <c r="E6" s="31">
        <v>1</v>
      </c>
      <c r="F6" s="32">
        <v>349</v>
      </c>
      <c r="G6" s="54" t="str">
        <f t="shared" ref="G6:G21" si="0">IFERROR(VLOOKUP($F6,discus,2,FALSE)&amp;" "&amp;UPPER(VLOOKUP($F6,discus,3,FALSE)),"")</f>
        <v/>
      </c>
      <c r="H6" s="54" t="str">
        <f t="shared" ref="H6:H21" si="1">IFERROR(VLOOKUP($F6,discus,5,FALSE),"")</f>
        <v/>
      </c>
      <c r="I6" s="458">
        <v>0</v>
      </c>
      <c r="J6" s="459"/>
      <c r="K6" s="458">
        <v>0</v>
      </c>
      <c r="L6" s="459"/>
      <c r="M6" s="458">
        <v>0</v>
      </c>
      <c r="N6" s="459"/>
      <c r="O6" s="460">
        <f>IF(AND(I6="X",K6="X",M6="X"),0,LARGE(I6:N6,1))</f>
        <v>0</v>
      </c>
      <c r="P6" s="461"/>
      <c r="Q6" s="33" t="str">
        <f>J68</f>
        <v/>
      </c>
      <c r="R6" s="458">
        <v>0</v>
      </c>
      <c r="S6" s="459"/>
      <c r="T6" s="458">
        <v>0</v>
      </c>
      <c r="U6" s="459"/>
      <c r="V6" s="458">
        <v>0</v>
      </c>
      <c r="W6" s="459"/>
      <c r="X6" s="460">
        <f>IF(AND(R6="X",T6="X",V6="X"),O6,IF(O6&gt;LARGE(R6:W6,1),O6,LARGE(R6:W6,1)))</f>
        <v>0</v>
      </c>
      <c r="Y6" s="461"/>
      <c r="Z6" s="33" t="str">
        <f>L68</f>
        <v/>
      </c>
      <c r="AA6" s="61" t="str">
        <f t="shared" ref="AA6:AA21" si="2">IFERROR(VLOOKUP($F6,discus,4,FALSE),"")</f>
        <v/>
      </c>
      <c r="AB6" s="61" t="str">
        <f t="shared" ref="AB6:AB21" si="3">IFERROR(VLOOKUP($F6,discus,8,FALSE),"")</f>
        <v/>
      </c>
      <c r="AC6" s="69" t="str">
        <f t="shared" ref="AC6:AC21" si="4">IFERROR(VLOOKUP($F6,discus,7,FALSE),"")</f>
        <v/>
      </c>
      <c r="AD6" s="34"/>
    </row>
    <row r="7" spans="1:39" ht="15.95" customHeight="1" x14ac:dyDescent="0.25">
      <c r="A7" s="30"/>
      <c r="B7" s="30"/>
      <c r="C7" s="25"/>
      <c r="D7" s="25"/>
      <c r="E7" s="61">
        <v>2</v>
      </c>
      <c r="F7" s="32">
        <v>350</v>
      </c>
      <c r="G7" s="54" t="str">
        <f t="shared" si="0"/>
        <v/>
      </c>
      <c r="H7" s="54" t="str">
        <f t="shared" si="1"/>
        <v/>
      </c>
      <c r="I7" s="458">
        <v>0</v>
      </c>
      <c r="J7" s="459"/>
      <c r="K7" s="458">
        <v>0</v>
      </c>
      <c r="L7" s="459"/>
      <c r="M7" s="458">
        <v>0</v>
      </c>
      <c r="N7" s="459"/>
      <c r="O7" s="460">
        <f t="shared" ref="O7:O21" si="5">IF(AND(I7="X",K7="X",M7="X"),0,LARGE(I7:N7,1))</f>
        <v>0</v>
      </c>
      <c r="P7" s="461"/>
      <c r="Q7" s="33" t="str">
        <f t="shared" ref="Q7:Q21" si="6">J69</f>
        <v/>
      </c>
      <c r="R7" s="458">
        <v>0</v>
      </c>
      <c r="S7" s="459"/>
      <c r="T7" s="458">
        <v>0</v>
      </c>
      <c r="U7" s="459"/>
      <c r="V7" s="458">
        <v>0</v>
      </c>
      <c r="W7" s="459"/>
      <c r="X7" s="460">
        <f t="shared" ref="X7:X21" si="7">IF(AND(R7="X",T7="X",V7="X"),O7,IF(O7&gt;LARGE(R7:W7,1),O7,LARGE(R7:W7,1)))</f>
        <v>0</v>
      </c>
      <c r="Y7" s="461"/>
      <c r="Z7" s="33" t="str">
        <f t="shared" ref="Z7:Z21" si="8">L69</f>
        <v/>
      </c>
      <c r="AA7" s="61" t="str">
        <f t="shared" si="2"/>
        <v/>
      </c>
      <c r="AB7" s="61" t="str">
        <f t="shared" si="3"/>
        <v/>
      </c>
      <c r="AC7" s="69" t="str">
        <f t="shared" si="4"/>
        <v/>
      </c>
      <c r="AD7" s="35"/>
    </row>
    <row r="8" spans="1:39" ht="15.95" customHeight="1" x14ac:dyDescent="0.25">
      <c r="A8" s="30"/>
      <c r="B8" s="30"/>
      <c r="C8" s="25"/>
      <c r="D8" s="25"/>
      <c r="E8" s="61">
        <v>3</v>
      </c>
      <c r="F8" s="32"/>
      <c r="G8" s="54" t="str">
        <f t="shared" si="0"/>
        <v/>
      </c>
      <c r="H8" s="54" t="str">
        <f t="shared" si="1"/>
        <v/>
      </c>
      <c r="I8" s="458">
        <v>0</v>
      </c>
      <c r="J8" s="459"/>
      <c r="K8" s="458">
        <v>0</v>
      </c>
      <c r="L8" s="459"/>
      <c r="M8" s="458">
        <v>0</v>
      </c>
      <c r="N8" s="459"/>
      <c r="O8" s="460">
        <f t="shared" si="5"/>
        <v>0</v>
      </c>
      <c r="P8" s="461"/>
      <c r="Q8" s="33" t="str">
        <f t="shared" si="6"/>
        <v/>
      </c>
      <c r="R8" s="458">
        <v>0</v>
      </c>
      <c r="S8" s="459"/>
      <c r="T8" s="458">
        <v>0</v>
      </c>
      <c r="U8" s="459"/>
      <c r="V8" s="458">
        <v>0</v>
      </c>
      <c r="W8" s="459"/>
      <c r="X8" s="460">
        <f t="shared" si="7"/>
        <v>0</v>
      </c>
      <c r="Y8" s="461"/>
      <c r="Z8" s="33" t="str">
        <f t="shared" si="8"/>
        <v/>
      </c>
      <c r="AA8" s="61" t="str">
        <f t="shared" si="2"/>
        <v/>
      </c>
      <c r="AB8" s="61" t="str">
        <f t="shared" si="3"/>
        <v/>
      </c>
      <c r="AC8" s="69" t="str">
        <f t="shared" si="4"/>
        <v/>
      </c>
    </row>
    <row r="9" spans="1:39" ht="15.95" customHeight="1" x14ac:dyDescent="0.25">
      <c r="A9" s="30"/>
      <c r="B9" s="30"/>
      <c r="C9" s="25"/>
      <c r="D9" s="25"/>
      <c r="E9" s="61">
        <v>4</v>
      </c>
      <c r="F9" s="32"/>
      <c r="G9" s="54" t="str">
        <f t="shared" si="0"/>
        <v/>
      </c>
      <c r="H9" s="54" t="str">
        <f t="shared" si="1"/>
        <v/>
      </c>
      <c r="I9" s="458">
        <v>0</v>
      </c>
      <c r="J9" s="459"/>
      <c r="K9" s="458">
        <v>0</v>
      </c>
      <c r="L9" s="459"/>
      <c r="M9" s="458">
        <v>0</v>
      </c>
      <c r="N9" s="459"/>
      <c r="O9" s="460">
        <f t="shared" si="5"/>
        <v>0</v>
      </c>
      <c r="P9" s="461"/>
      <c r="Q9" s="33" t="str">
        <f t="shared" si="6"/>
        <v/>
      </c>
      <c r="R9" s="458">
        <v>0</v>
      </c>
      <c r="S9" s="459"/>
      <c r="T9" s="458">
        <v>0</v>
      </c>
      <c r="U9" s="459"/>
      <c r="V9" s="458">
        <v>0</v>
      </c>
      <c r="W9" s="459"/>
      <c r="X9" s="460">
        <f t="shared" si="7"/>
        <v>0</v>
      </c>
      <c r="Y9" s="461"/>
      <c r="Z9" s="33" t="str">
        <f t="shared" si="8"/>
        <v/>
      </c>
      <c r="AA9" s="61" t="str">
        <f t="shared" si="2"/>
        <v/>
      </c>
      <c r="AB9" s="61" t="str">
        <f t="shared" si="3"/>
        <v/>
      </c>
      <c r="AC9" s="69" t="str">
        <f t="shared" si="4"/>
        <v/>
      </c>
    </row>
    <row r="10" spans="1:39" ht="15.95" customHeight="1" x14ac:dyDescent="0.25">
      <c r="A10" s="30"/>
      <c r="B10" s="30"/>
      <c r="C10" s="25"/>
      <c r="D10" s="25"/>
      <c r="E10" s="61">
        <v>5</v>
      </c>
      <c r="F10" s="32"/>
      <c r="G10" s="54" t="str">
        <f t="shared" si="0"/>
        <v/>
      </c>
      <c r="H10" s="54" t="str">
        <f t="shared" si="1"/>
        <v/>
      </c>
      <c r="I10" s="458">
        <v>0</v>
      </c>
      <c r="J10" s="459"/>
      <c r="K10" s="458">
        <v>0</v>
      </c>
      <c r="L10" s="459"/>
      <c r="M10" s="458">
        <v>0</v>
      </c>
      <c r="N10" s="459"/>
      <c r="O10" s="460">
        <f t="shared" si="5"/>
        <v>0</v>
      </c>
      <c r="P10" s="461"/>
      <c r="Q10" s="33" t="str">
        <f t="shared" si="6"/>
        <v/>
      </c>
      <c r="R10" s="458">
        <v>0</v>
      </c>
      <c r="S10" s="459"/>
      <c r="T10" s="458">
        <v>0</v>
      </c>
      <c r="U10" s="459"/>
      <c r="V10" s="458">
        <v>0</v>
      </c>
      <c r="W10" s="459"/>
      <c r="X10" s="460">
        <f t="shared" si="7"/>
        <v>0</v>
      </c>
      <c r="Y10" s="461"/>
      <c r="Z10" s="33" t="str">
        <f t="shared" si="8"/>
        <v/>
      </c>
      <c r="AA10" s="61" t="str">
        <f t="shared" si="2"/>
        <v/>
      </c>
      <c r="AB10" s="61" t="str">
        <f t="shared" si="3"/>
        <v/>
      </c>
      <c r="AC10" s="69" t="str">
        <f t="shared" si="4"/>
        <v/>
      </c>
    </row>
    <row r="11" spans="1:39" ht="15.95" customHeight="1" x14ac:dyDescent="0.25">
      <c r="A11" s="30"/>
      <c r="B11" s="30"/>
      <c r="C11" s="25"/>
      <c r="D11" s="25"/>
      <c r="E11" s="61">
        <v>6</v>
      </c>
      <c r="F11" s="32"/>
      <c r="G11" s="54" t="str">
        <f t="shared" si="0"/>
        <v/>
      </c>
      <c r="H11" s="54" t="str">
        <f t="shared" si="1"/>
        <v/>
      </c>
      <c r="I11" s="458">
        <v>0</v>
      </c>
      <c r="J11" s="459"/>
      <c r="K11" s="458">
        <v>0</v>
      </c>
      <c r="L11" s="459"/>
      <c r="M11" s="458">
        <v>0</v>
      </c>
      <c r="N11" s="459"/>
      <c r="O11" s="460">
        <f t="shared" si="5"/>
        <v>0</v>
      </c>
      <c r="P11" s="461"/>
      <c r="Q11" s="33" t="str">
        <f t="shared" si="6"/>
        <v/>
      </c>
      <c r="R11" s="458">
        <v>0</v>
      </c>
      <c r="S11" s="459"/>
      <c r="T11" s="458">
        <v>0</v>
      </c>
      <c r="U11" s="459"/>
      <c r="V11" s="458">
        <v>0</v>
      </c>
      <c r="W11" s="459"/>
      <c r="X11" s="460">
        <f t="shared" si="7"/>
        <v>0</v>
      </c>
      <c r="Y11" s="461"/>
      <c r="Z11" s="33" t="str">
        <f t="shared" si="8"/>
        <v/>
      </c>
      <c r="AA11" s="61" t="str">
        <f t="shared" si="2"/>
        <v/>
      </c>
      <c r="AB11" s="61" t="str">
        <f t="shared" si="3"/>
        <v/>
      </c>
      <c r="AC11" s="69" t="str">
        <f t="shared" si="4"/>
        <v/>
      </c>
    </row>
    <row r="12" spans="1:39" ht="15.95" customHeight="1" x14ac:dyDescent="0.25">
      <c r="A12" s="30"/>
      <c r="B12" s="30"/>
      <c r="C12" s="25"/>
      <c r="D12" s="25"/>
      <c r="E12" s="61">
        <v>7</v>
      </c>
      <c r="F12" s="32"/>
      <c r="G12" s="54" t="str">
        <f t="shared" si="0"/>
        <v/>
      </c>
      <c r="H12" s="54" t="str">
        <f t="shared" si="1"/>
        <v/>
      </c>
      <c r="I12" s="458">
        <v>0</v>
      </c>
      <c r="J12" s="459"/>
      <c r="K12" s="458">
        <v>0</v>
      </c>
      <c r="L12" s="459"/>
      <c r="M12" s="458">
        <v>0</v>
      </c>
      <c r="N12" s="459"/>
      <c r="O12" s="460">
        <f t="shared" si="5"/>
        <v>0</v>
      </c>
      <c r="P12" s="461"/>
      <c r="Q12" s="33" t="str">
        <f t="shared" si="6"/>
        <v/>
      </c>
      <c r="R12" s="458">
        <v>0</v>
      </c>
      <c r="S12" s="459"/>
      <c r="T12" s="458">
        <v>0</v>
      </c>
      <c r="U12" s="459"/>
      <c r="V12" s="458">
        <v>0</v>
      </c>
      <c r="W12" s="459"/>
      <c r="X12" s="460">
        <f t="shared" si="7"/>
        <v>0</v>
      </c>
      <c r="Y12" s="461"/>
      <c r="Z12" s="33" t="str">
        <f t="shared" si="8"/>
        <v/>
      </c>
      <c r="AA12" s="61" t="str">
        <f t="shared" si="2"/>
        <v/>
      </c>
      <c r="AB12" s="61" t="str">
        <f t="shared" si="3"/>
        <v/>
      </c>
      <c r="AC12" s="69" t="str">
        <f t="shared" si="4"/>
        <v/>
      </c>
    </row>
    <row r="13" spans="1:39" ht="15.95" customHeight="1" x14ac:dyDescent="0.25">
      <c r="A13" s="30"/>
      <c r="B13" s="30"/>
      <c r="C13" s="25"/>
      <c r="D13" s="25"/>
      <c r="E13" s="61">
        <v>8</v>
      </c>
      <c r="F13" s="32"/>
      <c r="G13" s="54" t="str">
        <f t="shared" si="0"/>
        <v/>
      </c>
      <c r="H13" s="54" t="str">
        <f t="shared" si="1"/>
        <v/>
      </c>
      <c r="I13" s="458">
        <v>0</v>
      </c>
      <c r="J13" s="459"/>
      <c r="K13" s="458">
        <v>0</v>
      </c>
      <c r="L13" s="459"/>
      <c r="M13" s="458">
        <v>0</v>
      </c>
      <c r="N13" s="459"/>
      <c r="O13" s="460">
        <f t="shared" si="5"/>
        <v>0</v>
      </c>
      <c r="P13" s="461"/>
      <c r="Q13" s="33" t="str">
        <f t="shared" si="6"/>
        <v/>
      </c>
      <c r="R13" s="458">
        <v>0</v>
      </c>
      <c r="S13" s="459"/>
      <c r="T13" s="458">
        <v>0</v>
      </c>
      <c r="U13" s="459"/>
      <c r="V13" s="458">
        <v>0</v>
      </c>
      <c r="W13" s="459"/>
      <c r="X13" s="460">
        <f t="shared" si="7"/>
        <v>0</v>
      </c>
      <c r="Y13" s="461"/>
      <c r="Z13" s="33" t="str">
        <f t="shared" si="8"/>
        <v/>
      </c>
      <c r="AA13" s="61" t="str">
        <f t="shared" si="2"/>
        <v/>
      </c>
      <c r="AB13" s="61" t="str">
        <f t="shared" si="3"/>
        <v/>
      </c>
      <c r="AC13" s="69" t="str">
        <f t="shared" si="4"/>
        <v/>
      </c>
    </row>
    <row r="14" spans="1:39" ht="15.95" customHeight="1" x14ac:dyDescent="0.25">
      <c r="A14" s="30"/>
      <c r="B14" s="30"/>
      <c r="C14" s="25"/>
      <c r="D14" s="25"/>
      <c r="E14" s="61">
        <v>9</v>
      </c>
      <c r="F14" s="32"/>
      <c r="G14" s="54" t="str">
        <f t="shared" si="0"/>
        <v/>
      </c>
      <c r="H14" s="54" t="str">
        <f t="shared" si="1"/>
        <v/>
      </c>
      <c r="I14" s="458">
        <v>0</v>
      </c>
      <c r="J14" s="459"/>
      <c r="K14" s="458">
        <v>0</v>
      </c>
      <c r="L14" s="459"/>
      <c r="M14" s="458">
        <v>0</v>
      </c>
      <c r="N14" s="459"/>
      <c r="O14" s="460">
        <f t="shared" si="5"/>
        <v>0</v>
      </c>
      <c r="P14" s="461"/>
      <c r="Q14" s="33" t="str">
        <f t="shared" si="6"/>
        <v/>
      </c>
      <c r="R14" s="458">
        <v>0</v>
      </c>
      <c r="S14" s="459"/>
      <c r="T14" s="458">
        <v>0</v>
      </c>
      <c r="U14" s="459"/>
      <c r="V14" s="458">
        <v>0</v>
      </c>
      <c r="W14" s="459"/>
      <c r="X14" s="460">
        <f t="shared" si="7"/>
        <v>0</v>
      </c>
      <c r="Y14" s="461"/>
      <c r="Z14" s="33" t="str">
        <f t="shared" si="8"/>
        <v/>
      </c>
      <c r="AA14" s="61" t="str">
        <f t="shared" si="2"/>
        <v/>
      </c>
      <c r="AB14" s="61" t="str">
        <f t="shared" si="3"/>
        <v/>
      </c>
      <c r="AC14" s="69" t="str">
        <f t="shared" si="4"/>
        <v/>
      </c>
    </row>
    <row r="15" spans="1:39" ht="15.95" customHeight="1" x14ac:dyDescent="0.25">
      <c r="A15" s="30"/>
      <c r="B15" s="30"/>
      <c r="C15" s="25"/>
      <c r="D15" s="25"/>
      <c r="E15" s="61">
        <v>10</v>
      </c>
      <c r="F15" s="32"/>
      <c r="G15" s="54" t="str">
        <f t="shared" si="0"/>
        <v/>
      </c>
      <c r="H15" s="54" t="str">
        <f t="shared" si="1"/>
        <v/>
      </c>
      <c r="I15" s="458">
        <v>0</v>
      </c>
      <c r="J15" s="459"/>
      <c r="K15" s="458">
        <v>0</v>
      </c>
      <c r="L15" s="459"/>
      <c r="M15" s="458">
        <v>0</v>
      </c>
      <c r="N15" s="459"/>
      <c r="O15" s="460">
        <f t="shared" si="5"/>
        <v>0</v>
      </c>
      <c r="P15" s="461"/>
      <c r="Q15" s="33" t="str">
        <f t="shared" si="6"/>
        <v/>
      </c>
      <c r="R15" s="458">
        <v>0</v>
      </c>
      <c r="S15" s="459"/>
      <c r="T15" s="458">
        <v>0</v>
      </c>
      <c r="U15" s="459"/>
      <c r="V15" s="458">
        <v>0</v>
      </c>
      <c r="W15" s="459"/>
      <c r="X15" s="460">
        <f t="shared" si="7"/>
        <v>0</v>
      </c>
      <c r="Y15" s="461"/>
      <c r="Z15" s="33" t="str">
        <f t="shared" si="8"/>
        <v/>
      </c>
      <c r="AA15" s="61" t="str">
        <f t="shared" si="2"/>
        <v/>
      </c>
      <c r="AB15" s="61" t="str">
        <f t="shared" si="3"/>
        <v/>
      </c>
      <c r="AC15" s="69" t="str">
        <f t="shared" si="4"/>
        <v/>
      </c>
    </row>
    <row r="16" spans="1:39" ht="15.95" customHeight="1" x14ac:dyDescent="0.25">
      <c r="A16" s="30"/>
      <c r="B16" s="30"/>
      <c r="C16" s="25"/>
      <c r="D16" s="25"/>
      <c r="E16" s="61">
        <v>11</v>
      </c>
      <c r="F16" s="32"/>
      <c r="G16" s="54" t="str">
        <f t="shared" si="0"/>
        <v/>
      </c>
      <c r="H16" s="54" t="str">
        <f t="shared" si="1"/>
        <v/>
      </c>
      <c r="I16" s="458">
        <v>0</v>
      </c>
      <c r="J16" s="459"/>
      <c r="K16" s="458">
        <v>0</v>
      </c>
      <c r="L16" s="459"/>
      <c r="M16" s="458">
        <v>0</v>
      </c>
      <c r="N16" s="459"/>
      <c r="O16" s="460">
        <f t="shared" si="5"/>
        <v>0</v>
      </c>
      <c r="P16" s="461"/>
      <c r="Q16" s="33" t="str">
        <f t="shared" si="6"/>
        <v/>
      </c>
      <c r="R16" s="458">
        <v>0</v>
      </c>
      <c r="S16" s="459"/>
      <c r="T16" s="458">
        <v>0</v>
      </c>
      <c r="U16" s="459"/>
      <c r="V16" s="458">
        <v>0</v>
      </c>
      <c r="W16" s="459"/>
      <c r="X16" s="460">
        <f t="shared" si="7"/>
        <v>0</v>
      </c>
      <c r="Y16" s="461"/>
      <c r="Z16" s="33" t="str">
        <f t="shared" si="8"/>
        <v/>
      </c>
      <c r="AA16" s="61" t="str">
        <f t="shared" si="2"/>
        <v/>
      </c>
      <c r="AB16" s="61" t="str">
        <f t="shared" si="3"/>
        <v/>
      </c>
      <c r="AC16" s="69" t="str">
        <f t="shared" si="4"/>
        <v/>
      </c>
    </row>
    <row r="17" spans="1:30" ht="15.95" customHeight="1" x14ac:dyDescent="0.25">
      <c r="A17" s="30"/>
      <c r="B17" s="30"/>
      <c r="C17" s="25"/>
      <c r="D17" s="25"/>
      <c r="E17" s="61">
        <v>12</v>
      </c>
      <c r="F17" s="32"/>
      <c r="G17" s="54" t="str">
        <f t="shared" si="0"/>
        <v/>
      </c>
      <c r="H17" s="54" t="str">
        <f t="shared" si="1"/>
        <v/>
      </c>
      <c r="I17" s="458">
        <v>0</v>
      </c>
      <c r="J17" s="459"/>
      <c r="K17" s="458">
        <v>0</v>
      </c>
      <c r="L17" s="459"/>
      <c r="M17" s="458">
        <v>0</v>
      </c>
      <c r="N17" s="459"/>
      <c r="O17" s="460">
        <f t="shared" si="5"/>
        <v>0</v>
      </c>
      <c r="P17" s="461"/>
      <c r="Q17" s="33" t="str">
        <f t="shared" si="6"/>
        <v/>
      </c>
      <c r="R17" s="458">
        <v>0</v>
      </c>
      <c r="S17" s="459"/>
      <c r="T17" s="458">
        <v>0</v>
      </c>
      <c r="U17" s="459"/>
      <c r="V17" s="458">
        <v>0</v>
      </c>
      <c r="W17" s="459"/>
      <c r="X17" s="460">
        <f t="shared" si="7"/>
        <v>0</v>
      </c>
      <c r="Y17" s="461"/>
      <c r="Z17" s="33" t="str">
        <f t="shared" si="8"/>
        <v/>
      </c>
      <c r="AA17" s="61" t="str">
        <f t="shared" si="2"/>
        <v/>
      </c>
      <c r="AB17" s="61" t="str">
        <f t="shared" si="3"/>
        <v/>
      </c>
      <c r="AC17" s="69" t="str">
        <f t="shared" si="4"/>
        <v/>
      </c>
    </row>
    <row r="18" spans="1:30" ht="15.95" customHeight="1" x14ac:dyDescent="0.25">
      <c r="A18" s="30"/>
      <c r="B18" s="30"/>
      <c r="C18" s="25"/>
      <c r="D18" s="25"/>
      <c r="E18" s="61">
        <v>13</v>
      </c>
      <c r="F18" s="32"/>
      <c r="G18" s="54" t="str">
        <f t="shared" si="0"/>
        <v/>
      </c>
      <c r="H18" s="54" t="str">
        <f t="shared" si="1"/>
        <v/>
      </c>
      <c r="I18" s="458">
        <v>0</v>
      </c>
      <c r="J18" s="459"/>
      <c r="K18" s="458">
        <v>0</v>
      </c>
      <c r="L18" s="459"/>
      <c r="M18" s="458">
        <v>0</v>
      </c>
      <c r="N18" s="459"/>
      <c r="O18" s="460">
        <f t="shared" si="5"/>
        <v>0</v>
      </c>
      <c r="P18" s="461"/>
      <c r="Q18" s="33" t="str">
        <f t="shared" si="6"/>
        <v/>
      </c>
      <c r="R18" s="458">
        <v>0</v>
      </c>
      <c r="S18" s="459"/>
      <c r="T18" s="458">
        <v>0</v>
      </c>
      <c r="U18" s="459"/>
      <c r="V18" s="458">
        <v>0</v>
      </c>
      <c r="W18" s="459"/>
      <c r="X18" s="460">
        <f t="shared" si="7"/>
        <v>0</v>
      </c>
      <c r="Y18" s="461"/>
      <c r="Z18" s="33" t="str">
        <f t="shared" si="8"/>
        <v/>
      </c>
      <c r="AA18" s="61" t="str">
        <f t="shared" si="2"/>
        <v/>
      </c>
      <c r="AB18" s="61" t="str">
        <f t="shared" si="3"/>
        <v/>
      </c>
      <c r="AC18" s="69" t="str">
        <f t="shared" si="4"/>
        <v/>
      </c>
    </row>
    <row r="19" spans="1:30" ht="15.95" customHeight="1" x14ac:dyDescent="0.25">
      <c r="A19" s="30"/>
      <c r="B19" s="30"/>
      <c r="C19" s="25"/>
      <c r="D19" s="25"/>
      <c r="E19" s="61">
        <v>14</v>
      </c>
      <c r="F19" s="32"/>
      <c r="G19" s="54" t="str">
        <f t="shared" si="0"/>
        <v/>
      </c>
      <c r="H19" s="54" t="str">
        <f t="shared" si="1"/>
        <v/>
      </c>
      <c r="I19" s="458">
        <v>0</v>
      </c>
      <c r="J19" s="459"/>
      <c r="K19" s="458">
        <v>0</v>
      </c>
      <c r="L19" s="459"/>
      <c r="M19" s="458">
        <v>0</v>
      </c>
      <c r="N19" s="459"/>
      <c r="O19" s="460">
        <f t="shared" si="5"/>
        <v>0</v>
      </c>
      <c r="P19" s="461"/>
      <c r="Q19" s="33" t="str">
        <f t="shared" si="6"/>
        <v/>
      </c>
      <c r="R19" s="458">
        <v>0</v>
      </c>
      <c r="S19" s="459"/>
      <c r="T19" s="458">
        <v>0</v>
      </c>
      <c r="U19" s="459"/>
      <c r="V19" s="458">
        <v>0</v>
      </c>
      <c r="W19" s="459"/>
      <c r="X19" s="460">
        <f t="shared" si="7"/>
        <v>0</v>
      </c>
      <c r="Y19" s="461"/>
      <c r="Z19" s="33" t="str">
        <f t="shared" si="8"/>
        <v/>
      </c>
      <c r="AA19" s="61" t="str">
        <f t="shared" si="2"/>
        <v/>
      </c>
      <c r="AB19" s="61" t="str">
        <f t="shared" si="3"/>
        <v/>
      </c>
      <c r="AC19" s="69" t="str">
        <f t="shared" si="4"/>
        <v/>
      </c>
    </row>
    <row r="20" spans="1:30" ht="15.95" customHeight="1" x14ac:dyDescent="0.25">
      <c r="A20" s="30"/>
      <c r="B20" s="30"/>
      <c r="C20" s="25"/>
      <c r="D20" s="25"/>
      <c r="E20" s="61">
        <v>15</v>
      </c>
      <c r="F20" s="32"/>
      <c r="G20" s="54" t="str">
        <f t="shared" si="0"/>
        <v/>
      </c>
      <c r="H20" s="54" t="str">
        <f t="shared" si="1"/>
        <v/>
      </c>
      <c r="I20" s="458">
        <v>0</v>
      </c>
      <c r="J20" s="459"/>
      <c r="K20" s="458">
        <v>0</v>
      </c>
      <c r="L20" s="459"/>
      <c r="M20" s="458">
        <v>0</v>
      </c>
      <c r="N20" s="459"/>
      <c r="O20" s="460">
        <f t="shared" si="5"/>
        <v>0</v>
      </c>
      <c r="P20" s="461"/>
      <c r="Q20" s="33" t="str">
        <f t="shared" si="6"/>
        <v/>
      </c>
      <c r="R20" s="458">
        <v>0</v>
      </c>
      <c r="S20" s="459"/>
      <c r="T20" s="458">
        <v>0</v>
      </c>
      <c r="U20" s="459"/>
      <c r="V20" s="458">
        <v>0</v>
      </c>
      <c r="W20" s="459"/>
      <c r="X20" s="460">
        <f t="shared" si="7"/>
        <v>0</v>
      </c>
      <c r="Y20" s="461"/>
      <c r="Z20" s="33" t="str">
        <f t="shared" si="8"/>
        <v/>
      </c>
      <c r="AA20" s="61" t="str">
        <f t="shared" si="2"/>
        <v/>
      </c>
      <c r="AB20" s="61" t="str">
        <f t="shared" si="3"/>
        <v/>
      </c>
      <c r="AC20" s="69" t="str">
        <f t="shared" si="4"/>
        <v/>
      </c>
    </row>
    <row r="21" spans="1:30" ht="15.95" customHeight="1" x14ac:dyDescent="0.25">
      <c r="A21" s="30"/>
      <c r="B21" s="30"/>
      <c r="C21" s="25"/>
      <c r="D21" s="25"/>
      <c r="E21" s="61">
        <v>16</v>
      </c>
      <c r="F21" s="32"/>
      <c r="G21" s="54" t="str">
        <f t="shared" si="0"/>
        <v/>
      </c>
      <c r="H21" s="54" t="str">
        <f t="shared" si="1"/>
        <v/>
      </c>
      <c r="I21" s="458">
        <v>0</v>
      </c>
      <c r="J21" s="459"/>
      <c r="K21" s="458">
        <v>0</v>
      </c>
      <c r="L21" s="459"/>
      <c r="M21" s="458">
        <v>0</v>
      </c>
      <c r="N21" s="459"/>
      <c r="O21" s="460">
        <f t="shared" si="5"/>
        <v>0</v>
      </c>
      <c r="P21" s="461"/>
      <c r="Q21" s="33" t="str">
        <f t="shared" si="6"/>
        <v/>
      </c>
      <c r="R21" s="458">
        <v>0</v>
      </c>
      <c r="S21" s="459"/>
      <c r="T21" s="458">
        <v>0</v>
      </c>
      <c r="U21" s="459"/>
      <c r="V21" s="458">
        <v>0</v>
      </c>
      <c r="W21" s="459"/>
      <c r="X21" s="460">
        <f t="shared" si="7"/>
        <v>0</v>
      </c>
      <c r="Y21" s="461"/>
      <c r="Z21" s="33" t="str">
        <f t="shared" si="8"/>
        <v/>
      </c>
      <c r="AA21" s="61" t="str">
        <f t="shared" si="2"/>
        <v/>
      </c>
      <c r="AB21" s="61" t="str">
        <f t="shared" si="3"/>
        <v/>
      </c>
      <c r="AC21" s="69" t="str">
        <f t="shared" si="4"/>
        <v/>
      </c>
    </row>
    <row r="22" spans="1:30" x14ac:dyDescent="0.25">
      <c r="E22" s="36"/>
      <c r="G22" s="37"/>
      <c r="H22" s="37"/>
      <c r="AD22" s="38"/>
    </row>
    <row r="23" spans="1:30" x14ac:dyDescent="0.25">
      <c r="E23" s="413" t="s">
        <v>41</v>
      </c>
      <c r="F23" s="414"/>
      <c r="G23" s="414"/>
      <c r="H23" s="414"/>
      <c r="I23" s="414"/>
      <c r="J23" s="414"/>
      <c r="K23" s="415" t="s">
        <v>41</v>
      </c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  <c r="W23" s="402" t="s">
        <v>42</v>
      </c>
      <c r="X23" s="403"/>
      <c r="Y23" s="403"/>
      <c r="Z23" s="403"/>
      <c r="AA23" s="403"/>
      <c r="AB23" s="403"/>
      <c r="AC23" s="404"/>
    </row>
    <row r="24" spans="1:30" x14ac:dyDescent="0.25">
      <c r="E24" s="61" t="s">
        <v>43</v>
      </c>
      <c r="F24" s="61" t="s">
        <v>44</v>
      </c>
      <c r="G24" s="61" t="s">
        <v>24</v>
      </c>
      <c r="H24" s="61" t="s">
        <v>25</v>
      </c>
      <c r="I24" s="451" t="s">
        <v>45</v>
      </c>
      <c r="J24" s="451"/>
      <c r="K24" s="31" t="s">
        <v>43</v>
      </c>
      <c r="L24" s="40" t="s">
        <v>44</v>
      </c>
      <c r="M24" s="452" t="s">
        <v>24</v>
      </c>
      <c r="N24" s="453"/>
      <c r="O24" s="453"/>
      <c r="P24" s="454"/>
      <c r="Q24" s="455" t="s">
        <v>25</v>
      </c>
      <c r="R24" s="456"/>
      <c r="S24" s="456"/>
      <c r="T24" s="457"/>
      <c r="U24" s="452" t="s">
        <v>45</v>
      </c>
      <c r="V24" s="454"/>
      <c r="W24" s="41"/>
      <c r="X24" s="42"/>
      <c r="Y24" s="42"/>
      <c r="Z24" s="20"/>
      <c r="AA24" s="60"/>
      <c r="AB24" s="60"/>
      <c r="AC24" s="71"/>
    </row>
    <row r="25" spans="1:30" ht="15.95" customHeight="1" x14ac:dyDescent="0.25">
      <c r="C25" s="25">
        <v>1</v>
      </c>
      <c r="D25" s="17">
        <v>9</v>
      </c>
      <c r="E25" s="61">
        <v>1</v>
      </c>
      <c r="F25" s="61" t="str">
        <f>IFERROR(VLOOKUP($C25,$E$68:$N$99,2,FALSE),"")</f>
        <v/>
      </c>
      <c r="G25" s="28" t="str">
        <f>IFERROR(VLOOKUP($C25,$E$68:$N$99,3,FALSE),"")</f>
        <v/>
      </c>
      <c r="H25" s="28" t="str">
        <f>IFERROR(VLOOKUP($C25,$E$68:$N$99,4,FALSE),"")</f>
        <v/>
      </c>
      <c r="I25" s="446" t="str">
        <f>IFERROR(VLOOKUP($C25,$E$68:$N$99,10,FALSE),"")</f>
        <v/>
      </c>
      <c r="J25" s="447"/>
      <c r="K25" s="61">
        <v>9</v>
      </c>
      <c r="L25" s="61" t="str">
        <f>IFERROR(VLOOKUP($D25,$E$68:$N$99,2,FALSE),"")</f>
        <v/>
      </c>
      <c r="M25" s="448" t="str">
        <f>IFERROR(VLOOKUP($D25,$E$68:$N$99,3,FALSE),"")</f>
        <v/>
      </c>
      <c r="N25" s="449"/>
      <c r="O25" s="449"/>
      <c r="P25" s="450"/>
      <c r="Q25" s="448" t="str">
        <f>IFERROR(VLOOKUP($D25,$E$68:$N$99,4,FALSE),"")</f>
        <v/>
      </c>
      <c r="R25" s="449"/>
      <c r="S25" s="449"/>
      <c r="T25" s="450"/>
      <c r="U25" s="446" t="str">
        <f>IFERROR(VLOOKUP($D25,$E$68:$N$99,10,FALSE),"")</f>
        <v/>
      </c>
      <c r="V25" s="447"/>
      <c r="W25" s="43"/>
      <c r="X25" s="44"/>
      <c r="Y25" s="44"/>
      <c r="Z25" s="45"/>
      <c r="AA25" s="68"/>
      <c r="AB25" s="68"/>
      <c r="AC25" s="72"/>
    </row>
    <row r="26" spans="1:30" ht="15.95" customHeight="1" x14ac:dyDescent="0.25">
      <c r="C26" s="25">
        <v>2</v>
      </c>
      <c r="D26" s="17">
        <v>10</v>
      </c>
      <c r="E26" s="61">
        <v>2</v>
      </c>
      <c r="F26" s="61" t="str">
        <f t="shared" ref="F26:F32" si="9">IFERROR(VLOOKUP($C26,$E$68:$N$99,2,FALSE),"")</f>
        <v/>
      </c>
      <c r="G26" s="28" t="str">
        <f t="shared" ref="G26:G32" si="10">IFERROR(VLOOKUP($C26,$E$68:$N$99,3,FALSE),"")</f>
        <v/>
      </c>
      <c r="H26" s="28" t="str">
        <f t="shared" ref="H26:H32" si="11">IFERROR(VLOOKUP($C26,$E$68:$N$99,4,FALSE),"")</f>
        <v/>
      </c>
      <c r="I26" s="446" t="str">
        <f t="shared" ref="I26:I32" si="12">IFERROR(VLOOKUP($C26,$E$68:$N$99,10,FALSE),"")</f>
        <v/>
      </c>
      <c r="J26" s="447"/>
      <c r="K26" s="61">
        <v>10</v>
      </c>
      <c r="L26" s="61" t="str">
        <f t="shared" ref="L26:L32" si="13">IFERROR(VLOOKUP($D26,$E$68:$N$99,2,FALSE),"")</f>
        <v/>
      </c>
      <c r="M26" s="448" t="str">
        <f t="shared" ref="M26:M32" si="14">IFERROR(VLOOKUP($D26,$E$68:$N$99,3,FALSE),"")</f>
        <v/>
      </c>
      <c r="N26" s="449"/>
      <c r="O26" s="449"/>
      <c r="P26" s="450"/>
      <c r="Q26" s="448" t="str">
        <f t="shared" ref="Q26:Q32" si="15">IFERROR(VLOOKUP($D26,$E$68:$N$99,4,FALSE),"")</f>
        <v/>
      </c>
      <c r="R26" s="449"/>
      <c r="S26" s="449"/>
      <c r="T26" s="450"/>
      <c r="U26" s="446" t="str">
        <f t="shared" ref="U26:U32" si="16">IFERROR(VLOOKUP($D26,$E$68:$N$99,10,FALSE),"")</f>
        <v/>
      </c>
      <c r="V26" s="447"/>
      <c r="W26" s="41"/>
      <c r="X26" s="42"/>
      <c r="Y26" s="42"/>
      <c r="Z26" s="20"/>
      <c r="AA26" s="60"/>
      <c r="AB26" s="60"/>
      <c r="AC26" s="71"/>
    </row>
    <row r="27" spans="1:30" ht="15.95" customHeight="1" x14ac:dyDescent="0.25">
      <c r="C27" s="25">
        <v>3</v>
      </c>
      <c r="D27" s="17">
        <v>11</v>
      </c>
      <c r="E27" s="61">
        <v>3</v>
      </c>
      <c r="F27" s="61" t="str">
        <f t="shared" si="9"/>
        <v/>
      </c>
      <c r="G27" s="28" t="str">
        <f t="shared" si="10"/>
        <v/>
      </c>
      <c r="H27" s="28" t="str">
        <f t="shared" si="11"/>
        <v/>
      </c>
      <c r="I27" s="446" t="str">
        <f t="shared" si="12"/>
        <v/>
      </c>
      <c r="J27" s="447"/>
      <c r="K27" s="61">
        <v>11</v>
      </c>
      <c r="L27" s="61" t="str">
        <f t="shared" si="13"/>
        <v/>
      </c>
      <c r="M27" s="448" t="str">
        <f t="shared" si="14"/>
        <v/>
      </c>
      <c r="N27" s="449"/>
      <c r="O27" s="449"/>
      <c r="P27" s="450"/>
      <c r="Q27" s="448" t="str">
        <f t="shared" si="15"/>
        <v/>
      </c>
      <c r="R27" s="449"/>
      <c r="S27" s="449"/>
      <c r="T27" s="450"/>
      <c r="U27" s="446" t="str">
        <f t="shared" si="16"/>
        <v/>
      </c>
      <c r="V27" s="447"/>
      <c r="W27" s="43"/>
      <c r="X27" s="44"/>
      <c r="Y27" s="44"/>
      <c r="Z27" s="45"/>
      <c r="AA27" s="68"/>
      <c r="AB27" s="68"/>
      <c r="AC27" s="72"/>
    </row>
    <row r="28" spans="1:30" ht="15.95" customHeight="1" x14ac:dyDescent="0.25">
      <c r="C28" s="25">
        <v>4</v>
      </c>
      <c r="D28" s="17">
        <v>12</v>
      </c>
      <c r="E28" s="61">
        <v>4</v>
      </c>
      <c r="F28" s="61" t="str">
        <f t="shared" si="9"/>
        <v/>
      </c>
      <c r="G28" s="28" t="str">
        <f t="shared" si="10"/>
        <v/>
      </c>
      <c r="H28" s="28" t="str">
        <f t="shared" si="11"/>
        <v/>
      </c>
      <c r="I28" s="446" t="str">
        <f t="shared" si="12"/>
        <v/>
      </c>
      <c r="J28" s="447"/>
      <c r="K28" s="61">
        <v>12</v>
      </c>
      <c r="L28" s="61" t="str">
        <f t="shared" si="13"/>
        <v/>
      </c>
      <c r="M28" s="448" t="str">
        <f t="shared" si="14"/>
        <v/>
      </c>
      <c r="N28" s="449"/>
      <c r="O28" s="449"/>
      <c r="P28" s="450"/>
      <c r="Q28" s="448" t="str">
        <f t="shared" si="15"/>
        <v/>
      </c>
      <c r="R28" s="449"/>
      <c r="S28" s="449"/>
      <c r="T28" s="450"/>
      <c r="U28" s="446" t="str">
        <f t="shared" si="16"/>
        <v/>
      </c>
      <c r="V28" s="447"/>
      <c r="W28" s="41"/>
      <c r="X28" s="42"/>
      <c r="Y28" s="42"/>
      <c r="Z28" s="20"/>
      <c r="AA28" s="60"/>
      <c r="AB28" s="60"/>
      <c r="AC28" s="71"/>
    </row>
    <row r="29" spans="1:30" ht="15.95" customHeight="1" x14ac:dyDescent="0.25">
      <c r="C29" s="25">
        <v>5</v>
      </c>
      <c r="D29" s="17">
        <v>13</v>
      </c>
      <c r="E29" s="61">
        <v>5</v>
      </c>
      <c r="F29" s="61" t="str">
        <f t="shared" si="9"/>
        <v/>
      </c>
      <c r="G29" s="28" t="str">
        <f t="shared" si="10"/>
        <v/>
      </c>
      <c r="H29" s="28" t="str">
        <f t="shared" si="11"/>
        <v/>
      </c>
      <c r="I29" s="446" t="str">
        <f t="shared" si="12"/>
        <v/>
      </c>
      <c r="J29" s="447"/>
      <c r="K29" s="61">
        <v>13</v>
      </c>
      <c r="L29" s="61" t="str">
        <f t="shared" si="13"/>
        <v/>
      </c>
      <c r="M29" s="448" t="str">
        <f t="shared" si="14"/>
        <v/>
      </c>
      <c r="N29" s="449"/>
      <c r="O29" s="449"/>
      <c r="P29" s="450"/>
      <c r="Q29" s="448" t="str">
        <f t="shared" si="15"/>
        <v/>
      </c>
      <c r="R29" s="449"/>
      <c r="S29" s="449"/>
      <c r="T29" s="450"/>
      <c r="U29" s="446" t="str">
        <f t="shared" si="16"/>
        <v/>
      </c>
      <c r="V29" s="447"/>
      <c r="W29" s="43"/>
      <c r="X29" s="44"/>
      <c r="Y29" s="44"/>
      <c r="Z29" s="45"/>
      <c r="AA29" s="68"/>
      <c r="AB29" s="68"/>
      <c r="AC29" s="72"/>
    </row>
    <row r="30" spans="1:30" ht="15.95" customHeight="1" x14ac:dyDescent="0.25">
      <c r="C30" s="25">
        <v>6</v>
      </c>
      <c r="D30" s="17">
        <v>14</v>
      </c>
      <c r="E30" s="61">
        <v>6</v>
      </c>
      <c r="F30" s="61" t="str">
        <f t="shared" si="9"/>
        <v/>
      </c>
      <c r="G30" s="28" t="str">
        <f t="shared" si="10"/>
        <v/>
      </c>
      <c r="H30" s="28" t="str">
        <f t="shared" si="11"/>
        <v/>
      </c>
      <c r="I30" s="446" t="str">
        <f t="shared" si="12"/>
        <v/>
      </c>
      <c r="J30" s="447"/>
      <c r="K30" s="61">
        <v>14</v>
      </c>
      <c r="L30" s="61" t="str">
        <f t="shared" si="13"/>
        <v/>
      </c>
      <c r="M30" s="448" t="str">
        <f t="shared" si="14"/>
        <v/>
      </c>
      <c r="N30" s="449"/>
      <c r="O30" s="449"/>
      <c r="P30" s="450"/>
      <c r="Q30" s="448" t="str">
        <f t="shared" si="15"/>
        <v/>
      </c>
      <c r="R30" s="449"/>
      <c r="S30" s="449"/>
      <c r="T30" s="450"/>
      <c r="U30" s="446" t="str">
        <f t="shared" si="16"/>
        <v/>
      </c>
      <c r="V30" s="447"/>
      <c r="W30" s="402" t="s">
        <v>47</v>
      </c>
      <c r="X30" s="403"/>
      <c r="Y30" s="403"/>
      <c r="Z30" s="403"/>
      <c r="AA30" s="403"/>
      <c r="AB30" s="403"/>
      <c r="AC30" s="404"/>
    </row>
    <row r="31" spans="1:30" ht="15.95" customHeight="1" x14ac:dyDescent="0.25">
      <c r="C31" s="25">
        <v>7</v>
      </c>
      <c r="D31" s="17">
        <v>15</v>
      </c>
      <c r="E31" s="61">
        <v>7</v>
      </c>
      <c r="F31" s="61" t="str">
        <f t="shared" si="9"/>
        <v/>
      </c>
      <c r="G31" s="28" t="str">
        <f t="shared" si="10"/>
        <v/>
      </c>
      <c r="H31" s="28" t="str">
        <f t="shared" si="11"/>
        <v/>
      </c>
      <c r="I31" s="446" t="str">
        <f t="shared" si="12"/>
        <v/>
      </c>
      <c r="J31" s="447"/>
      <c r="K31" s="61">
        <v>15</v>
      </c>
      <c r="L31" s="61" t="str">
        <f t="shared" si="13"/>
        <v/>
      </c>
      <c r="M31" s="448" t="str">
        <f t="shared" si="14"/>
        <v/>
      </c>
      <c r="N31" s="449"/>
      <c r="O31" s="449"/>
      <c r="P31" s="450"/>
      <c r="Q31" s="448" t="str">
        <f t="shared" si="15"/>
        <v/>
      </c>
      <c r="R31" s="449"/>
      <c r="S31" s="449"/>
      <c r="T31" s="450"/>
      <c r="U31" s="446" t="str">
        <f t="shared" si="16"/>
        <v/>
      </c>
      <c r="V31" s="447"/>
      <c r="W31" s="41"/>
      <c r="X31" s="42"/>
      <c r="Y31" s="42"/>
      <c r="Z31" s="20"/>
      <c r="AA31" s="60"/>
      <c r="AB31" s="60"/>
      <c r="AC31" s="71"/>
    </row>
    <row r="32" spans="1:30" ht="15.95" customHeight="1" x14ac:dyDescent="0.25">
      <c r="C32" s="25">
        <v>8</v>
      </c>
      <c r="D32" s="17">
        <v>16</v>
      </c>
      <c r="E32" s="61">
        <v>8</v>
      </c>
      <c r="F32" s="61" t="str">
        <f t="shared" si="9"/>
        <v/>
      </c>
      <c r="G32" s="28" t="str">
        <f t="shared" si="10"/>
        <v/>
      </c>
      <c r="H32" s="28" t="str">
        <f t="shared" si="11"/>
        <v/>
      </c>
      <c r="I32" s="446" t="str">
        <f t="shared" si="12"/>
        <v/>
      </c>
      <c r="J32" s="447"/>
      <c r="K32" s="61">
        <v>16</v>
      </c>
      <c r="L32" s="61" t="str">
        <f t="shared" si="13"/>
        <v/>
      </c>
      <c r="M32" s="448" t="str">
        <f t="shared" si="14"/>
        <v/>
      </c>
      <c r="N32" s="449"/>
      <c r="O32" s="449"/>
      <c r="P32" s="450"/>
      <c r="Q32" s="448" t="str">
        <f t="shared" si="15"/>
        <v/>
      </c>
      <c r="R32" s="449"/>
      <c r="S32" s="449"/>
      <c r="T32" s="450"/>
      <c r="U32" s="446" t="str">
        <f t="shared" si="16"/>
        <v/>
      </c>
      <c r="V32" s="447"/>
      <c r="W32" s="43"/>
      <c r="X32" s="44"/>
      <c r="Y32" s="44"/>
      <c r="Z32" s="45"/>
      <c r="AA32" s="68"/>
      <c r="AB32" s="68"/>
      <c r="AC32" s="72"/>
    </row>
    <row r="33" spans="1:39" ht="21" hidden="1" x14ac:dyDescent="0.25">
      <c r="A33" s="16"/>
      <c r="B33" s="16"/>
      <c r="C33" s="25">
        <v>26</v>
      </c>
      <c r="E33" s="433" t="s">
        <v>12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5"/>
      <c r="AD33" s="20"/>
      <c r="AE33" s="20"/>
      <c r="AF33" s="20"/>
      <c r="AG33" s="20"/>
      <c r="AH33" s="20"/>
      <c r="AI33" s="20"/>
      <c r="AJ33" s="20"/>
      <c r="AK33" s="20"/>
      <c r="AL33" s="20"/>
      <c r="AM33" s="21"/>
    </row>
    <row r="34" spans="1:39" s="23" customFormat="1" ht="15.75" hidden="1" customHeight="1" x14ac:dyDescent="0.25">
      <c r="C34" s="30">
        <v>18</v>
      </c>
      <c r="D34" s="24"/>
      <c r="E34" s="426" t="s">
        <v>15</v>
      </c>
      <c r="F34" s="427"/>
      <c r="G34" s="415" t="str">
        <f>G2</f>
        <v>BIGish 2017</v>
      </c>
      <c r="H34" s="428"/>
      <c r="I34" s="426" t="s">
        <v>16</v>
      </c>
      <c r="J34" s="429"/>
      <c r="K34" s="427"/>
      <c r="L34" s="415" t="str">
        <f>L2</f>
        <v>BEDFORD STADIUM</v>
      </c>
      <c r="M34" s="432"/>
      <c r="N34" s="436"/>
      <c r="O34" s="436"/>
      <c r="P34" s="437"/>
      <c r="Q34" s="438" t="s">
        <v>18</v>
      </c>
      <c r="R34" s="439"/>
      <c r="S34" s="440"/>
      <c r="T34" s="441">
        <f>T2</f>
        <v>42884</v>
      </c>
      <c r="U34" s="442"/>
      <c r="V34" s="442"/>
      <c r="W34" s="442"/>
      <c r="X34" s="442"/>
      <c r="Y34" s="442"/>
      <c r="Z34" s="442"/>
      <c r="AA34" s="442"/>
      <c r="AB34" s="442"/>
      <c r="AC34" s="443"/>
    </row>
    <row r="35" spans="1:39" s="23" customFormat="1" ht="15.75" hidden="1" customHeight="1" x14ac:dyDescent="0.25">
      <c r="C35" s="25">
        <v>18</v>
      </c>
      <c r="D35" s="24"/>
      <c r="E35" s="426" t="s">
        <v>48</v>
      </c>
      <c r="F35" s="427"/>
      <c r="G35" s="415" t="str">
        <f>G3</f>
        <v>DISCUS POOL MEN IPC</v>
      </c>
      <c r="H35" s="428"/>
      <c r="I35" s="426" t="s">
        <v>20</v>
      </c>
      <c r="J35" s="429"/>
      <c r="K35" s="427"/>
      <c r="L35" s="430">
        <f>L3</f>
        <v>15</v>
      </c>
      <c r="M35" s="431"/>
      <c r="N35" s="426" t="str">
        <f>N3</f>
        <v>RECORD</v>
      </c>
      <c r="O35" s="429"/>
      <c r="P35" s="427"/>
      <c r="Q35" s="415" t="str">
        <f>Q3</f>
        <v>67.31m Gerd Kanter (Estonia) 15/08/10</v>
      </c>
      <c r="R35" s="432"/>
      <c r="S35" s="428"/>
      <c r="T35" s="444" t="s">
        <v>49</v>
      </c>
      <c r="U35" s="445"/>
      <c r="V35" s="403">
        <f>V3</f>
        <v>0</v>
      </c>
      <c r="W35" s="403"/>
      <c r="X35" s="403"/>
      <c r="Y35" s="403"/>
      <c r="Z35" s="403"/>
      <c r="AA35" s="403"/>
      <c r="AB35" s="403"/>
      <c r="AC35" s="404"/>
    </row>
    <row r="36" spans="1:39" ht="32.1" hidden="1" customHeight="1" x14ac:dyDescent="0.25">
      <c r="E36" s="26" t="s">
        <v>22</v>
      </c>
      <c r="F36" s="26" t="s">
        <v>23</v>
      </c>
      <c r="G36" s="26" t="s">
        <v>24</v>
      </c>
      <c r="H36" s="57" t="s">
        <v>25</v>
      </c>
      <c r="I36" s="422" t="s">
        <v>26</v>
      </c>
      <c r="J36" s="423"/>
      <c r="K36" s="423" t="s">
        <v>27</v>
      </c>
      <c r="L36" s="423"/>
      <c r="M36" s="423" t="s">
        <v>28</v>
      </c>
      <c r="N36" s="423"/>
      <c r="O36" s="423" t="s">
        <v>29</v>
      </c>
      <c r="P36" s="423"/>
      <c r="Q36" s="421" t="s">
        <v>30</v>
      </c>
      <c r="R36" s="423" t="s">
        <v>31</v>
      </c>
      <c r="S36" s="423"/>
      <c r="T36" s="423" t="s">
        <v>32</v>
      </c>
      <c r="U36" s="423"/>
      <c r="V36" s="423" t="s">
        <v>33</v>
      </c>
      <c r="W36" s="423"/>
      <c r="X36" s="423" t="s">
        <v>34</v>
      </c>
      <c r="Y36" s="425"/>
      <c r="Z36" s="420" t="s">
        <v>35</v>
      </c>
      <c r="AA36" s="402"/>
      <c r="AB36" s="403"/>
      <c r="AC36" s="404"/>
    </row>
    <row r="37" spans="1:39" hidden="1" x14ac:dyDescent="0.25">
      <c r="C37" s="25" t="s">
        <v>38</v>
      </c>
      <c r="D37" s="25" t="s">
        <v>39</v>
      </c>
      <c r="E37" s="57"/>
      <c r="F37" s="57"/>
      <c r="G37" s="29"/>
      <c r="H37" s="29"/>
      <c r="I37" s="404" t="s">
        <v>40</v>
      </c>
      <c r="J37" s="418"/>
      <c r="K37" s="418" t="s">
        <v>40</v>
      </c>
      <c r="L37" s="418"/>
      <c r="M37" s="418" t="s">
        <v>40</v>
      </c>
      <c r="N37" s="418"/>
      <c r="O37" s="418" t="s">
        <v>40</v>
      </c>
      <c r="P37" s="418"/>
      <c r="Q37" s="424"/>
      <c r="R37" s="418" t="s">
        <v>40</v>
      </c>
      <c r="S37" s="418"/>
      <c r="T37" s="418" t="s">
        <v>40</v>
      </c>
      <c r="U37" s="418"/>
      <c r="V37" s="418" t="s">
        <v>40</v>
      </c>
      <c r="W37" s="418"/>
      <c r="X37" s="418" t="s">
        <v>40</v>
      </c>
      <c r="Y37" s="402"/>
      <c r="Z37" s="421"/>
      <c r="AA37" s="57"/>
      <c r="AB37" s="57"/>
      <c r="AC37" s="62"/>
    </row>
    <row r="38" spans="1:39" ht="15.95" hidden="1" customHeight="1" x14ac:dyDescent="0.25">
      <c r="A38" s="30"/>
      <c r="B38" s="30"/>
      <c r="C38" s="25">
        <f t="shared" ref="C38:D53" si="17">AB38</f>
        <v>0</v>
      </c>
      <c r="D38" s="25">
        <f t="shared" si="17"/>
        <v>0</v>
      </c>
      <c r="E38" s="58">
        <v>17</v>
      </c>
      <c r="F38" s="55"/>
      <c r="G38" s="56" t="s">
        <v>46</v>
      </c>
      <c r="H38" s="56" t="s">
        <v>46</v>
      </c>
      <c r="I38" s="411">
        <v>0</v>
      </c>
      <c r="J38" s="412"/>
      <c r="K38" s="411">
        <v>0</v>
      </c>
      <c r="L38" s="412"/>
      <c r="M38" s="411">
        <v>0</v>
      </c>
      <c r="N38" s="412"/>
      <c r="O38" s="402">
        <f t="shared" ref="O38:O53" si="18">IF(AND(I38="NT",K38="NT",M38="NT"),0,LARGE(I38:N38,1))</f>
        <v>0</v>
      </c>
      <c r="P38" s="404"/>
      <c r="Q38" s="57" t="str">
        <f>J84</f>
        <v/>
      </c>
      <c r="R38" s="411">
        <v>0</v>
      </c>
      <c r="S38" s="412"/>
      <c r="T38" s="411">
        <v>0</v>
      </c>
      <c r="U38" s="412"/>
      <c r="V38" s="411">
        <v>0</v>
      </c>
      <c r="W38" s="412"/>
      <c r="X38" s="402">
        <f>IF(AND(R38="NT",T38="NT",V38="NT"),O38,IF(O38&gt;LARGE(R38:W38,1),O38,LARGE(R38:W38,1)))</f>
        <v>0</v>
      </c>
      <c r="Y38" s="404"/>
      <c r="Z38" s="57" t="str">
        <f>L84</f>
        <v/>
      </c>
      <c r="AA38" s="57"/>
      <c r="AB38" s="57"/>
      <c r="AC38" s="62"/>
      <c r="AD38" s="34"/>
    </row>
    <row r="39" spans="1:39" ht="15.95" hidden="1" customHeight="1" x14ac:dyDescent="0.25">
      <c r="A39" s="30"/>
      <c r="B39" s="30"/>
      <c r="C39" s="25">
        <f t="shared" si="17"/>
        <v>0</v>
      </c>
      <c r="D39" s="25">
        <f t="shared" si="17"/>
        <v>0</v>
      </c>
      <c r="E39" s="57">
        <v>18</v>
      </c>
      <c r="F39" s="55"/>
      <c r="G39" s="56" t="s">
        <v>46</v>
      </c>
      <c r="H39" s="56" t="s">
        <v>46</v>
      </c>
      <c r="I39" s="411">
        <v>0</v>
      </c>
      <c r="J39" s="412"/>
      <c r="K39" s="411">
        <v>0</v>
      </c>
      <c r="L39" s="412"/>
      <c r="M39" s="411">
        <v>0</v>
      </c>
      <c r="N39" s="412"/>
      <c r="O39" s="402">
        <f t="shared" si="18"/>
        <v>0</v>
      </c>
      <c r="P39" s="404"/>
      <c r="Q39" s="57" t="str">
        <f t="shared" ref="Q39:Q53" si="19">J85</f>
        <v/>
      </c>
      <c r="R39" s="411">
        <v>0</v>
      </c>
      <c r="S39" s="412"/>
      <c r="T39" s="411">
        <v>0</v>
      </c>
      <c r="U39" s="412"/>
      <c r="V39" s="411">
        <v>0</v>
      </c>
      <c r="W39" s="412"/>
      <c r="X39" s="402">
        <f t="shared" ref="X39:X53" si="20">IF(AND(R39="NT",T39="NT",V39="NT"),O39,IF(O39&gt;LARGE(R39:W39,1),O39,LARGE(R39:W39,1)))</f>
        <v>0</v>
      </c>
      <c r="Y39" s="404"/>
      <c r="Z39" s="57" t="str">
        <f t="shared" ref="Z39:Z53" si="21">L85</f>
        <v/>
      </c>
      <c r="AA39" s="57"/>
      <c r="AB39" s="57"/>
      <c r="AC39" s="62"/>
      <c r="AD39" s="35"/>
    </row>
    <row r="40" spans="1:39" ht="15.95" hidden="1" customHeight="1" x14ac:dyDescent="0.25">
      <c r="A40" s="30"/>
      <c r="B40" s="30"/>
      <c r="C40" s="25">
        <f t="shared" si="17"/>
        <v>0</v>
      </c>
      <c r="D40" s="25">
        <f t="shared" si="17"/>
        <v>0</v>
      </c>
      <c r="E40" s="58">
        <v>19</v>
      </c>
      <c r="F40" s="55"/>
      <c r="G40" s="56" t="s">
        <v>46</v>
      </c>
      <c r="H40" s="56" t="s">
        <v>46</v>
      </c>
      <c r="I40" s="411">
        <v>0</v>
      </c>
      <c r="J40" s="412"/>
      <c r="K40" s="411">
        <v>0</v>
      </c>
      <c r="L40" s="412"/>
      <c r="M40" s="411">
        <v>0</v>
      </c>
      <c r="N40" s="412"/>
      <c r="O40" s="402">
        <f t="shared" si="18"/>
        <v>0</v>
      </c>
      <c r="P40" s="404"/>
      <c r="Q40" s="57" t="str">
        <f t="shared" si="19"/>
        <v/>
      </c>
      <c r="R40" s="411">
        <v>0</v>
      </c>
      <c r="S40" s="412"/>
      <c r="T40" s="411">
        <v>0</v>
      </c>
      <c r="U40" s="412"/>
      <c r="V40" s="411">
        <v>0</v>
      </c>
      <c r="W40" s="412"/>
      <c r="X40" s="402">
        <f t="shared" si="20"/>
        <v>0</v>
      </c>
      <c r="Y40" s="404"/>
      <c r="Z40" s="57" t="str">
        <f t="shared" si="21"/>
        <v/>
      </c>
      <c r="AA40" s="57"/>
      <c r="AB40" s="57"/>
      <c r="AC40" s="62"/>
    </row>
    <row r="41" spans="1:39" ht="15.95" hidden="1" customHeight="1" x14ac:dyDescent="0.25">
      <c r="A41" s="30"/>
      <c r="B41" s="30"/>
      <c r="C41" s="25">
        <f t="shared" si="17"/>
        <v>0</v>
      </c>
      <c r="D41" s="25">
        <f t="shared" si="17"/>
        <v>0</v>
      </c>
      <c r="E41" s="57">
        <v>20</v>
      </c>
      <c r="F41" s="55"/>
      <c r="G41" s="56" t="s">
        <v>46</v>
      </c>
      <c r="H41" s="56" t="s">
        <v>46</v>
      </c>
      <c r="I41" s="411">
        <v>0</v>
      </c>
      <c r="J41" s="412"/>
      <c r="K41" s="411">
        <v>0</v>
      </c>
      <c r="L41" s="412"/>
      <c r="M41" s="411">
        <v>0</v>
      </c>
      <c r="N41" s="412"/>
      <c r="O41" s="402">
        <f t="shared" si="18"/>
        <v>0</v>
      </c>
      <c r="P41" s="404"/>
      <c r="Q41" s="57" t="str">
        <f t="shared" si="19"/>
        <v/>
      </c>
      <c r="R41" s="411">
        <v>0</v>
      </c>
      <c r="S41" s="412"/>
      <c r="T41" s="411">
        <v>0</v>
      </c>
      <c r="U41" s="412"/>
      <c r="V41" s="411">
        <v>0</v>
      </c>
      <c r="W41" s="412"/>
      <c r="X41" s="402">
        <f t="shared" si="20"/>
        <v>0</v>
      </c>
      <c r="Y41" s="404"/>
      <c r="Z41" s="57" t="str">
        <f t="shared" si="21"/>
        <v/>
      </c>
      <c r="AA41" s="57"/>
      <c r="AB41" s="57"/>
      <c r="AC41" s="62"/>
    </row>
    <row r="42" spans="1:39" ht="15.95" hidden="1" customHeight="1" x14ac:dyDescent="0.25">
      <c r="A42" s="30"/>
      <c r="B42" s="30"/>
      <c r="C42" s="25">
        <f t="shared" si="17"/>
        <v>0</v>
      </c>
      <c r="D42" s="25">
        <f t="shared" si="17"/>
        <v>0</v>
      </c>
      <c r="E42" s="58">
        <v>21</v>
      </c>
      <c r="F42" s="55"/>
      <c r="G42" s="56" t="s">
        <v>46</v>
      </c>
      <c r="H42" s="56" t="s">
        <v>46</v>
      </c>
      <c r="I42" s="411">
        <v>0</v>
      </c>
      <c r="J42" s="412"/>
      <c r="K42" s="411">
        <v>0</v>
      </c>
      <c r="L42" s="412"/>
      <c r="M42" s="411">
        <v>0</v>
      </c>
      <c r="N42" s="412"/>
      <c r="O42" s="402">
        <f t="shared" si="18"/>
        <v>0</v>
      </c>
      <c r="P42" s="404"/>
      <c r="Q42" s="57" t="str">
        <f t="shared" si="19"/>
        <v/>
      </c>
      <c r="R42" s="411">
        <v>0</v>
      </c>
      <c r="S42" s="412"/>
      <c r="T42" s="411">
        <v>0</v>
      </c>
      <c r="U42" s="412"/>
      <c r="V42" s="411">
        <v>0</v>
      </c>
      <c r="W42" s="412"/>
      <c r="X42" s="402">
        <f t="shared" si="20"/>
        <v>0</v>
      </c>
      <c r="Y42" s="404"/>
      <c r="Z42" s="57" t="str">
        <f t="shared" si="21"/>
        <v/>
      </c>
      <c r="AA42" s="57"/>
      <c r="AB42" s="57"/>
      <c r="AC42" s="62"/>
    </row>
    <row r="43" spans="1:39" ht="15.95" hidden="1" customHeight="1" x14ac:dyDescent="0.25">
      <c r="A43" s="30"/>
      <c r="B43" s="30"/>
      <c r="C43" s="25">
        <f t="shared" si="17"/>
        <v>0</v>
      </c>
      <c r="D43" s="25">
        <f t="shared" si="17"/>
        <v>0</v>
      </c>
      <c r="E43" s="57">
        <v>22</v>
      </c>
      <c r="F43" s="55"/>
      <c r="G43" s="56" t="s">
        <v>46</v>
      </c>
      <c r="H43" s="56" t="s">
        <v>46</v>
      </c>
      <c r="I43" s="411">
        <v>0</v>
      </c>
      <c r="J43" s="412"/>
      <c r="K43" s="411">
        <v>0</v>
      </c>
      <c r="L43" s="412"/>
      <c r="M43" s="411">
        <v>0</v>
      </c>
      <c r="N43" s="412"/>
      <c r="O43" s="402">
        <f t="shared" si="18"/>
        <v>0</v>
      </c>
      <c r="P43" s="404"/>
      <c r="Q43" s="57" t="str">
        <f t="shared" si="19"/>
        <v/>
      </c>
      <c r="R43" s="411">
        <v>0</v>
      </c>
      <c r="S43" s="412"/>
      <c r="T43" s="411">
        <v>0</v>
      </c>
      <c r="U43" s="412"/>
      <c r="V43" s="411">
        <v>0</v>
      </c>
      <c r="W43" s="412"/>
      <c r="X43" s="402">
        <f t="shared" si="20"/>
        <v>0</v>
      </c>
      <c r="Y43" s="404"/>
      <c r="Z43" s="57" t="str">
        <f t="shared" si="21"/>
        <v/>
      </c>
      <c r="AA43" s="57"/>
      <c r="AB43" s="57"/>
      <c r="AC43" s="62"/>
    </row>
    <row r="44" spans="1:39" ht="15.95" hidden="1" customHeight="1" x14ac:dyDescent="0.25">
      <c r="A44" s="30"/>
      <c r="B44" s="30"/>
      <c r="C44" s="25">
        <f t="shared" si="17"/>
        <v>0</v>
      </c>
      <c r="D44" s="25">
        <f t="shared" si="17"/>
        <v>0</v>
      </c>
      <c r="E44" s="58">
        <v>23</v>
      </c>
      <c r="F44" s="55"/>
      <c r="G44" s="56" t="s">
        <v>46</v>
      </c>
      <c r="H44" s="56" t="s">
        <v>46</v>
      </c>
      <c r="I44" s="411">
        <v>0</v>
      </c>
      <c r="J44" s="412"/>
      <c r="K44" s="411">
        <v>0</v>
      </c>
      <c r="L44" s="412"/>
      <c r="M44" s="411">
        <v>0</v>
      </c>
      <c r="N44" s="412"/>
      <c r="O44" s="402">
        <f t="shared" si="18"/>
        <v>0</v>
      </c>
      <c r="P44" s="404"/>
      <c r="Q44" s="57" t="str">
        <f t="shared" si="19"/>
        <v/>
      </c>
      <c r="R44" s="411">
        <v>0</v>
      </c>
      <c r="S44" s="412"/>
      <c r="T44" s="411">
        <v>0</v>
      </c>
      <c r="U44" s="412"/>
      <c r="V44" s="411">
        <v>0</v>
      </c>
      <c r="W44" s="412"/>
      <c r="X44" s="402">
        <f t="shared" si="20"/>
        <v>0</v>
      </c>
      <c r="Y44" s="404"/>
      <c r="Z44" s="57" t="str">
        <f t="shared" si="21"/>
        <v/>
      </c>
      <c r="AA44" s="57"/>
      <c r="AB44" s="57"/>
      <c r="AC44" s="62"/>
    </row>
    <row r="45" spans="1:39" ht="15.95" hidden="1" customHeight="1" x14ac:dyDescent="0.25">
      <c r="A45" s="30"/>
      <c r="B45" s="30"/>
      <c r="C45" s="25" t="str">
        <f t="shared" si="17"/>
        <v/>
      </c>
      <c r="D45" s="25" t="str">
        <f t="shared" si="17"/>
        <v/>
      </c>
      <c r="E45" s="57">
        <v>24</v>
      </c>
      <c r="F45" s="55" t="s">
        <v>46</v>
      </c>
      <c r="G45" s="56" t="s">
        <v>46</v>
      </c>
      <c r="H45" s="56" t="s">
        <v>46</v>
      </c>
      <c r="I45" s="411">
        <v>0</v>
      </c>
      <c r="J45" s="412"/>
      <c r="K45" s="411">
        <v>0</v>
      </c>
      <c r="L45" s="412"/>
      <c r="M45" s="411">
        <v>0</v>
      </c>
      <c r="N45" s="412"/>
      <c r="O45" s="402">
        <f t="shared" si="18"/>
        <v>0</v>
      </c>
      <c r="P45" s="404"/>
      <c r="Q45" s="57" t="str">
        <f t="shared" si="19"/>
        <v/>
      </c>
      <c r="R45" s="411">
        <v>0</v>
      </c>
      <c r="S45" s="412"/>
      <c r="T45" s="411">
        <v>0</v>
      </c>
      <c r="U45" s="412"/>
      <c r="V45" s="411">
        <v>0</v>
      </c>
      <c r="W45" s="412"/>
      <c r="X45" s="402">
        <f t="shared" si="20"/>
        <v>0</v>
      </c>
      <c r="Y45" s="404"/>
      <c r="Z45" s="57" t="str">
        <f t="shared" si="21"/>
        <v/>
      </c>
      <c r="AA45" s="57" t="str">
        <f>IF(OR(Z45=0,Z45=""),"",IF(VLOOKUP(F45*11,$F$14:$Z$21,21,FALSE)=0,"A",IF(Z45&gt;(VLOOKUP(F45*11,$F$14:$Z$21,21,FALSE)),"B","A")))</f>
        <v/>
      </c>
      <c r="AB45" s="57" t="str">
        <f t="shared" ref="AB45:AB53" si="22">IF(OR(Z45=0,Z45="",AA45="B"),"",RANK(AE45,$AE$6:$AE$21,1))</f>
        <v/>
      </c>
      <c r="AC45" s="62" t="str">
        <f>IF(OR(Z45=0,Z45="",AA45="A"),"",RANK(#REF!,#REF!,1))</f>
        <v/>
      </c>
    </row>
    <row r="46" spans="1:39" ht="15.95" hidden="1" customHeight="1" x14ac:dyDescent="0.25">
      <c r="A46" s="30"/>
      <c r="B46" s="30"/>
      <c r="C46" s="25" t="str">
        <f t="shared" si="17"/>
        <v/>
      </c>
      <c r="D46" s="25" t="str">
        <f t="shared" si="17"/>
        <v/>
      </c>
      <c r="E46" s="58">
        <v>25</v>
      </c>
      <c r="F46" s="55" t="s">
        <v>46</v>
      </c>
      <c r="G46" s="56" t="s">
        <v>46</v>
      </c>
      <c r="H46" s="56" t="s">
        <v>46</v>
      </c>
      <c r="I46" s="411">
        <v>0</v>
      </c>
      <c r="J46" s="412"/>
      <c r="K46" s="411">
        <v>0</v>
      </c>
      <c r="L46" s="412"/>
      <c r="M46" s="411">
        <v>0</v>
      </c>
      <c r="N46" s="412"/>
      <c r="O46" s="402">
        <f t="shared" si="18"/>
        <v>0</v>
      </c>
      <c r="P46" s="404"/>
      <c r="Q46" s="57" t="str">
        <f t="shared" si="19"/>
        <v/>
      </c>
      <c r="R46" s="411">
        <v>0</v>
      </c>
      <c r="S46" s="412"/>
      <c r="T46" s="411">
        <v>0</v>
      </c>
      <c r="U46" s="412"/>
      <c r="V46" s="411">
        <v>0</v>
      </c>
      <c r="W46" s="412"/>
      <c r="X46" s="402">
        <f t="shared" si="20"/>
        <v>0</v>
      </c>
      <c r="Y46" s="404"/>
      <c r="Z46" s="57" t="str">
        <f t="shared" si="21"/>
        <v/>
      </c>
      <c r="AA46" s="57" t="str">
        <f t="shared" ref="AA46:AA53" si="23">IF(OR(Z46=0,Z46=""),"",IF(VLOOKUP(F46/11,$F$6:$Z$13,21,FALSE)=0,"A",IF(Z46&gt;VLOOKUP(F46/11,$F$6:$Z$13,21,FALSE),"B","A")))</f>
        <v/>
      </c>
      <c r="AB46" s="57" t="str">
        <f t="shared" si="22"/>
        <v/>
      </c>
      <c r="AC46" s="62" t="str">
        <f>IF(OR(Z46=0,Z46="",AA46="A"),"",RANK(#REF!,#REF!,1))</f>
        <v/>
      </c>
    </row>
    <row r="47" spans="1:39" ht="15.95" hidden="1" customHeight="1" x14ac:dyDescent="0.25">
      <c r="A47" s="30"/>
      <c r="B47" s="30"/>
      <c r="C47" s="25" t="str">
        <f t="shared" si="17"/>
        <v/>
      </c>
      <c r="D47" s="25" t="str">
        <f t="shared" si="17"/>
        <v/>
      </c>
      <c r="E47" s="57">
        <v>26</v>
      </c>
      <c r="F47" s="55" t="s">
        <v>46</v>
      </c>
      <c r="G47" s="56" t="s">
        <v>46</v>
      </c>
      <c r="H47" s="56" t="s">
        <v>46</v>
      </c>
      <c r="I47" s="411">
        <v>0</v>
      </c>
      <c r="J47" s="412"/>
      <c r="K47" s="411">
        <v>0</v>
      </c>
      <c r="L47" s="412"/>
      <c r="M47" s="411">
        <v>0</v>
      </c>
      <c r="N47" s="412"/>
      <c r="O47" s="402">
        <f t="shared" si="18"/>
        <v>0</v>
      </c>
      <c r="P47" s="404"/>
      <c r="Q47" s="57" t="str">
        <f t="shared" si="19"/>
        <v/>
      </c>
      <c r="R47" s="411">
        <v>0</v>
      </c>
      <c r="S47" s="412"/>
      <c r="T47" s="411">
        <v>0</v>
      </c>
      <c r="U47" s="412"/>
      <c r="V47" s="411">
        <v>0</v>
      </c>
      <c r="W47" s="412"/>
      <c r="X47" s="402">
        <f t="shared" si="20"/>
        <v>0</v>
      </c>
      <c r="Y47" s="404"/>
      <c r="Z47" s="57" t="str">
        <f t="shared" si="21"/>
        <v/>
      </c>
      <c r="AA47" s="57" t="str">
        <f t="shared" si="23"/>
        <v/>
      </c>
      <c r="AB47" s="57" t="str">
        <f t="shared" si="22"/>
        <v/>
      </c>
      <c r="AC47" s="62" t="str">
        <f>IF(OR(Z47=0,Z47="",AA47="A"),"",RANK(#REF!,#REF!,1))</f>
        <v/>
      </c>
    </row>
    <row r="48" spans="1:39" ht="15.95" hidden="1" customHeight="1" x14ac:dyDescent="0.25">
      <c r="A48" s="30"/>
      <c r="B48" s="30"/>
      <c r="C48" s="25" t="str">
        <f t="shared" si="17"/>
        <v/>
      </c>
      <c r="D48" s="25" t="str">
        <f t="shared" si="17"/>
        <v/>
      </c>
      <c r="E48" s="58">
        <v>27</v>
      </c>
      <c r="F48" s="55" t="s">
        <v>46</v>
      </c>
      <c r="G48" s="56" t="s">
        <v>46</v>
      </c>
      <c r="H48" s="56" t="s">
        <v>46</v>
      </c>
      <c r="I48" s="411">
        <v>0</v>
      </c>
      <c r="J48" s="412"/>
      <c r="K48" s="411">
        <v>0</v>
      </c>
      <c r="L48" s="412"/>
      <c r="M48" s="411">
        <v>0</v>
      </c>
      <c r="N48" s="412"/>
      <c r="O48" s="402">
        <f t="shared" si="18"/>
        <v>0</v>
      </c>
      <c r="P48" s="404"/>
      <c r="Q48" s="57" t="str">
        <f t="shared" si="19"/>
        <v/>
      </c>
      <c r="R48" s="411">
        <v>0</v>
      </c>
      <c r="S48" s="412"/>
      <c r="T48" s="411">
        <v>0</v>
      </c>
      <c r="U48" s="412"/>
      <c r="V48" s="411">
        <v>0</v>
      </c>
      <c r="W48" s="412"/>
      <c r="X48" s="402">
        <f t="shared" si="20"/>
        <v>0</v>
      </c>
      <c r="Y48" s="404"/>
      <c r="Z48" s="57" t="str">
        <f t="shared" si="21"/>
        <v/>
      </c>
      <c r="AA48" s="57" t="str">
        <f t="shared" si="23"/>
        <v/>
      </c>
      <c r="AB48" s="57" t="str">
        <f t="shared" si="22"/>
        <v/>
      </c>
      <c r="AC48" s="62" t="str">
        <f>IF(OR(Z48=0,Z48="",AA48="A"),"",RANK(#REF!,#REF!,1))</f>
        <v/>
      </c>
    </row>
    <row r="49" spans="1:30" ht="15.95" hidden="1" customHeight="1" x14ac:dyDescent="0.25">
      <c r="A49" s="30"/>
      <c r="B49" s="30"/>
      <c r="C49" s="25" t="str">
        <f t="shared" si="17"/>
        <v/>
      </c>
      <c r="D49" s="25" t="str">
        <f t="shared" si="17"/>
        <v/>
      </c>
      <c r="E49" s="57">
        <v>28</v>
      </c>
      <c r="F49" s="55" t="s">
        <v>46</v>
      </c>
      <c r="G49" s="56" t="s">
        <v>46</v>
      </c>
      <c r="H49" s="56" t="s">
        <v>46</v>
      </c>
      <c r="I49" s="411">
        <v>0</v>
      </c>
      <c r="J49" s="412"/>
      <c r="K49" s="411">
        <v>0</v>
      </c>
      <c r="L49" s="412"/>
      <c r="M49" s="411">
        <v>0</v>
      </c>
      <c r="N49" s="412"/>
      <c r="O49" s="402">
        <f t="shared" si="18"/>
        <v>0</v>
      </c>
      <c r="P49" s="404"/>
      <c r="Q49" s="57" t="str">
        <f t="shared" si="19"/>
        <v/>
      </c>
      <c r="R49" s="411">
        <v>0</v>
      </c>
      <c r="S49" s="412"/>
      <c r="T49" s="411">
        <v>0</v>
      </c>
      <c r="U49" s="412"/>
      <c r="V49" s="411">
        <v>0</v>
      </c>
      <c r="W49" s="412"/>
      <c r="X49" s="402">
        <f t="shared" si="20"/>
        <v>0</v>
      </c>
      <c r="Y49" s="404"/>
      <c r="Z49" s="57" t="str">
        <f t="shared" si="21"/>
        <v/>
      </c>
      <c r="AA49" s="57" t="str">
        <f t="shared" si="23"/>
        <v/>
      </c>
      <c r="AB49" s="57" t="str">
        <f t="shared" si="22"/>
        <v/>
      </c>
      <c r="AC49" s="62" t="str">
        <f>IF(OR(Z49=0,Z49="",AA49="A"),"",RANK(#REF!,#REF!,1))</f>
        <v/>
      </c>
    </row>
    <row r="50" spans="1:30" ht="15.95" hidden="1" customHeight="1" x14ac:dyDescent="0.25">
      <c r="A50" s="30"/>
      <c r="B50" s="30"/>
      <c r="C50" s="25" t="str">
        <f t="shared" si="17"/>
        <v/>
      </c>
      <c r="D50" s="25" t="str">
        <f t="shared" si="17"/>
        <v/>
      </c>
      <c r="E50" s="58">
        <v>29</v>
      </c>
      <c r="F50" s="55" t="s">
        <v>46</v>
      </c>
      <c r="G50" s="56" t="s">
        <v>46</v>
      </c>
      <c r="H50" s="56" t="s">
        <v>46</v>
      </c>
      <c r="I50" s="411">
        <v>0</v>
      </c>
      <c r="J50" s="412"/>
      <c r="K50" s="411">
        <v>0</v>
      </c>
      <c r="L50" s="412"/>
      <c r="M50" s="411">
        <v>0</v>
      </c>
      <c r="N50" s="412"/>
      <c r="O50" s="402">
        <f t="shared" si="18"/>
        <v>0</v>
      </c>
      <c r="P50" s="404"/>
      <c r="Q50" s="57" t="str">
        <f t="shared" si="19"/>
        <v/>
      </c>
      <c r="R50" s="411">
        <v>0</v>
      </c>
      <c r="S50" s="412"/>
      <c r="T50" s="411">
        <v>0</v>
      </c>
      <c r="U50" s="412"/>
      <c r="V50" s="411">
        <v>0</v>
      </c>
      <c r="W50" s="412"/>
      <c r="X50" s="402">
        <f t="shared" si="20"/>
        <v>0</v>
      </c>
      <c r="Y50" s="404"/>
      <c r="Z50" s="57" t="str">
        <f t="shared" si="21"/>
        <v/>
      </c>
      <c r="AA50" s="57" t="str">
        <f t="shared" si="23"/>
        <v/>
      </c>
      <c r="AB50" s="57" t="str">
        <f t="shared" si="22"/>
        <v/>
      </c>
      <c r="AC50" s="62" t="str">
        <f>IF(OR(Z50=0,Z50="",AA50="A"),"",RANK(#REF!,#REF!,1))</f>
        <v/>
      </c>
    </row>
    <row r="51" spans="1:30" ht="15.95" hidden="1" customHeight="1" x14ac:dyDescent="0.25">
      <c r="A51" s="30"/>
      <c r="B51" s="30"/>
      <c r="C51" s="25" t="str">
        <f t="shared" si="17"/>
        <v/>
      </c>
      <c r="D51" s="25" t="str">
        <f t="shared" si="17"/>
        <v/>
      </c>
      <c r="E51" s="57">
        <v>30</v>
      </c>
      <c r="F51" s="55" t="s">
        <v>46</v>
      </c>
      <c r="G51" s="56" t="s">
        <v>46</v>
      </c>
      <c r="H51" s="56" t="s">
        <v>46</v>
      </c>
      <c r="I51" s="411">
        <v>0</v>
      </c>
      <c r="J51" s="412"/>
      <c r="K51" s="411">
        <v>0</v>
      </c>
      <c r="L51" s="412"/>
      <c r="M51" s="411">
        <v>0</v>
      </c>
      <c r="N51" s="412"/>
      <c r="O51" s="402">
        <f t="shared" si="18"/>
        <v>0</v>
      </c>
      <c r="P51" s="404"/>
      <c r="Q51" s="57" t="str">
        <f t="shared" si="19"/>
        <v/>
      </c>
      <c r="R51" s="411">
        <v>0</v>
      </c>
      <c r="S51" s="412"/>
      <c r="T51" s="411">
        <v>0</v>
      </c>
      <c r="U51" s="412"/>
      <c r="V51" s="411">
        <v>0</v>
      </c>
      <c r="W51" s="412"/>
      <c r="X51" s="402">
        <f t="shared" si="20"/>
        <v>0</v>
      </c>
      <c r="Y51" s="404"/>
      <c r="Z51" s="57" t="str">
        <f t="shared" si="21"/>
        <v/>
      </c>
      <c r="AA51" s="57" t="str">
        <f t="shared" si="23"/>
        <v/>
      </c>
      <c r="AB51" s="57" t="str">
        <f t="shared" si="22"/>
        <v/>
      </c>
      <c r="AC51" s="62" t="str">
        <f>IF(OR(Z51=0,Z51="",AA51="A"),"",RANK(#REF!,#REF!,1))</f>
        <v/>
      </c>
    </row>
    <row r="52" spans="1:30" ht="15.95" hidden="1" customHeight="1" x14ac:dyDescent="0.25">
      <c r="A52" s="30"/>
      <c r="B52" s="30"/>
      <c r="C52" s="25" t="str">
        <f t="shared" si="17"/>
        <v/>
      </c>
      <c r="D52" s="25" t="str">
        <f t="shared" si="17"/>
        <v/>
      </c>
      <c r="E52" s="58">
        <v>31</v>
      </c>
      <c r="F52" s="55" t="s">
        <v>46</v>
      </c>
      <c r="G52" s="56" t="s">
        <v>46</v>
      </c>
      <c r="H52" s="56" t="s">
        <v>46</v>
      </c>
      <c r="I52" s="411">
        <v>0</v>
      </c>
      <c r="J52" s="412"/>
      <c r="K52" s="411">
        <v>0</v>
      </c>
      <c r="L52" s="412"/>
      <c r="M52" s="411">
        <v>0</v>
      </c>
      <c r="N52" s="412"/>
      <c r="O52" s="402">
        <f t="shared" si="18"/>
        <v>0</v>
      </c>
      <c r="P52" s="404"/>
      <c r="Q52" s="57" t="str">
        <f t="shared" si="19"/>
        <v/>
      </c>
      <c r="R52" s="411">
        <v>0</v>
      </c>
      <c r="S52" s="412"/>
      <c r="T52" s="411">
        <v>0</v>
      </c>
      <c r="U52" s="412"/>
      <c r="V52" s="411">
        <v>0</v>
      </c>
      <c r="W52" s="412"/>
      <c r="X52" s="402">
        <f t="shared" si="20"/>
        <v>0</v>
      </c>
      <c r="Y52" s="404"/>
      <c r="Z52" s="57" t="str">
        <f t="shared" si="21"/>
        <v/>
      </c>
      <c r="AA52" s="57" t="str">
        <f t="shared" si="23"/>
        <v/>
      </c>
      <c r="AB52" s="57" t="str">
        <f t="shared" si="22"/>
        <v/>
      </c>
      <c r="AC52" s="62" t="str">
        <f>IF(OR(Z52=0,Z52="",AA52="A"),"",RANK(#REF!,#REF!,1))</f>
        <v/>
      </c>
    </row>
    <row r="53" spans="1:30" ht="15.95" hidden="1" customHeight="1" x14ac:dyDescent="0.25">
      <c r="A53" s="30"/>
      <c r="B53" s="30"/>
      <c r="C53" s="25" t="str">
        <f t="shared" si="17"/>
        <v/>
      </c>
      <c r="D53" s="25" t="str">
        <f t="shared" si="17"/>
        <v/>
      </c>
      <c r="E53" s="57">
        <v>32</v>
      </c>
      <c r="F53" s="55" t="s">
        <v>46</v>
      </c>
      <c r="G53" s="56" t="s">
        <v>46</v>
      </c>
      <c r="H53" s="56" t="s">
        <v>46</v>
      </c>
      <c r="I53" s="411">
        <v>0</v>
      </c>
      <c r="J53" s="412"/>
      <c r="K53" s="411">
        <v>0</v>
      </c>
      <c r="L53" s="412"/>
      <c r="M53" s="411">
        <v>0</v>
      </c>
      <c r="N53" s="412"/>
      <c r="O53" s="402">
        <f t="shared" si="18"/>
        <v>0</v>
      </c>
      <c r="P53" s="404"/>
      <c r="Q53" s="57" t="str">
        <f t="shared" si="19"/>
        <v/>
      </c>
      <c r="R53" s="411">
        <v>0</v>
      </c>
      <c r="S53" s="412"/>
      <c r="T53" s="411">
        <v>0</v>
      </c>
      <c r="U53" s="412"/>
      <c r="V53" s="411">
        <v>0</v>
      </c>
      <c r="W53" s="412"/>
      <c r="X53" s="402">
        <f t="shared" si="20"/>
        <v>0</v>
      </c>
      <c r="Y53" s="404"/>
      <c r="Z53" s="57" t="str">
        <f t="shared" si="21"/>
        <v/>
      </c>
      <c r="AA53" s="57" t="str">
        <f t="shared" si="23"/>
        <v/>
      </c>
      <c r="AB53" s="57" t="str">
        <f t="shared" si="22"/>
        <v/>
      </c>
      <c r="AC53" s="62" t="str">
        <f>IF(OR(Z53=0,Z53="",AA53="A"),"",RANK(#REF!,#REF!,1))</f>
        <v/>
      </c>
    </row>
    <row r="54" spans="1:30" hidden="1" x14ac:dyDescent="0.25">
      <c r="E54" s="36"/>
      <c r="G54" s="37"/>
      <c r="H54" s="37"/>
      <c r="AD54" s="38"/>
    </row>
    <row r="55" spans="1:30" hidden="1" x14ac:dyDescent="0.25">
      <c r="E55" s="413" t="s">
        <v>41</v>
      </c>
      <c r="F55" s="414"/>
      <c r="G55" s="414"/>
      <c r="H55" s="414"/>
      <c r="I55" s="414"/>
      <c r="J55" s="414"/>
      <c r="K55" s="415" t="s">
        <v>41</v>
      </c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7"/>
      <c r="W55" s="402" t="s">
        <v>42</v>
      </c>
      <c r="X55" s="403"/>
      <c r="Y55" s="403"/>
      <c r="Z55" s="403"/>
      <c r="AA55" s="403"/>
      <c r="AB55" s="403"/>
      <c r="AC55" s="404"/>
    </row>
    <row r="56" spans="1:30" hidden="1" x14ac:dyDescent="0.25">
      <c r="E56" s="57" t="s">
        <v>43</v>
      </c>
      <c r="F56" s="57" t="s">
        <v>44</v>
      </c>
      <c r="G56" s="57" t="s">
        <v>24</v>
      </c>
      <c r="H56" s="57" t="s">
        <v>25</v>
      </c>
      <c r="I56" s="418" t="s">
        <v>45</v>
      </c>
      <c r="J56" s="418"/>
      <c r="K56" s="58" t="s">
        <v>43</v>
      </c>
      <c r="L56" s="59" t="s">
        <v>44</v>
      </c>
      <c r="M56" s="402" t="s">
        <v>24</v>
      </c>
      <c r="N56" s="403"/>
      <c r="O56" s="403"/>
      <c r="P56" s="404"/>
      <c r="Q56" s="411" t="s">
        <v>25</v>
      </c>
      <c r="R56" s="419"/>
      <c r="S56" s="419"/>
      <c r="T56" s="412"/>
      <c r="U56" s="402" t="s">
        <v>45</v>
      </c>
      <c r="V56" s="404"/>
      <c r="W56" s="41"/>
      <c r="X56" s="42"/>
      <c r="Y56" s="42"/>
      <c r="Z56" s="20"/>
      <c r="AA56" s="60"/>
      <c r="AB56" s="60"/>
      <c r="AC56" s="71"/>
    </row>
    <row r="57" spans="1:30" ht="15.95" hidden="1" customHeight="1" x14ac:dyDescent="0.25">
      <c r="C57" s="25">
        <v>17</v>
      </c>
      <c r="D57" s="17">
        <v>25</v>
      </c>
      <c r="E57" s="57">
        <v>17</v>
      </c>
      <c r="F57" s="57" t="str">
        <f>IF(ISERROR(VLOOKUP($C57,$L$68:$N$99,2,FALSE)=TRUE),"",VLOOKUP($C57,$L$68:$N$99,2,FALSE))</f>
        <v/>
      </c>
      <c r="G57" s="56" t="str">
        <f t="shared" ref="G57:G64" si="24">IF(ISERROR(VLOOKUP($F57,males_declared,2,FALSE))=TRUE,"",UPPER(VLOOKUP($F57,males_declared,2,FALSE)))</f>
        <v/>
      </c>
      <c r="H57" s="56" t="str">
        <f t="shared" ref="H57:H64" si="25">IF(ISERROR(VLOOKUP($F57,males_declared,4,FALSE))=TRUE,"",UPPER(VLOOKUP($F57,males_declared,4,FALSE)))</f>
        <v/>
      </c>
      <c r="I57" s="402" t="str">
        <f>IF(ISERROR(VLOOKUP($C57,$L$68:$N$99,3,FALSE)=TRUE),"",VLOOKUP($C57,$L$68:$N$99,3,FALSE))</f>
        <v/>
      </c>
      <c r="J57" s="404"/>
      <c r="K57" s="57">
        <v>25</v>
      </c>
      <c r="L57" s="57" t="str">
        <f>IF(ISERROR(VLOOKUP($D57,$L$68:$N$99,2,FALSE)=TRUE),"",VLOOKUP($D57,$L$68:$N$99,2,FALSE))</f>
        <v/>
      </c>
      <c r="M57" s="405" t="str">
        <f t="shared" ref="M57:M64" si="26">IF(ISERROR(VLOOKUP($L57,males_declared,2,FALSE))=TRUE,"",UPPER(VLOOKUP($L57,males_declared,2,FALSE)))</f>
        <v/>
      </c>
      <c r="N57" s="406"/>
      <c r="O57" s="406"/>
      <c r="P57" s="407"/>
      <c r="Q57" s="408" t="str">
        <f t="shared" ref="Q57:Q64" si="27">IF(ISERROR(VLOOKUP($L57,males_declared,4,FALSE))=TRUE,"",UPPER(VLOOKUP($L57,males_declared,4,FALSE)))</f>
        <v/>
      </c>
      <c r="R57" s="409"/>
      <c r="S57" s="409"/>
      <c r="T57" s="410"/>
      <c r="U57" s="402" t="str">
        <f>IF(ISERROR(VLOOKUP($D57,$L$68:$N$99,3,FALSE)=TRUE),"",VLOOKUP($D57,$L$68:$N$99,3,FALSE))</f>
        <v/>
      </c>
      <c r="V57" s="404"/>
      <c r="W57" s="43"/>
      <c r="X57" s="44"/>
      <c r="Y57" s="44"/>
      <c r="Z57" s="45"/>
      <c r="AA57" s="68"/>
      <c r="AB57" s="68"/>
      <c r="AC57" s="72"/>
    </row>
    <row r="58" spans="1:30" ht="15.95" hidden="1" customHeight="1" x14ac:dyDescent="0.25">
      <c r="C58" s="25">
        <v>18</v>
      </c>
      <c r="D58" s="17">
        <v>26</v>
      </c>
      <c r="E58" s="57">
        <v>18</v>
      </c>
      <c r="F58" s="57" t="str">
        <f t="shared" ref="F58:F64" si="28">IF(ISERROR(VLOOKUP($C58,$L$68:$N$99,2,FALSE)=TRUE),"",VLOOKUP($C58,$L$68:$N$99,2,FALSE))</f>
        <v/>
      </c>
      <c r="G58" s="56" t="str">
        <f t="shared" si="24"/>
        <v/>
      </c>
      <c r="H58" s="56" t="str">
        <f t="shared" si="25"/>
        <v/>
      </c>
      <c r="I58" s="402" t="str">
        <f t="shared" ref="I58:I64" si="29">IF(ISERROR(VLOOKUP($C58,$L$68:$N$99,3,FALSE)=TRUE),"",VLOOKUP($C58,$L$68:$N$99,3,FALSE))</f>
        <v/>
      </c>
      <c r="J58" s="404"/>
      <c r="K58" s="57">
        <v>26</v>
      </c>
      <c r="L58" s="57" t="str">
        <f t="shared" ref="L58:L64" si="30">IF(ISERROR(VLOOKUP($D58,$L$68:$N$99,2,FALSE)=TRUE),"",VLOOKUP($D58,$L$68:$N$99,2,FALSE))</f>
        <v/>
      </c>
      <c r="M58" s="405" t="str">
        <f t="shared" si="26"/>
        <v/>
      </c>
      <c r="N58" s="406"/>
      <c r="O58" s="406"/>
      <c r="P58" s="407"/>
      <c r="Q58" s="408" t="str">
        <f t="shared" si="27"/>
        <v/>
      </c>
      <c r="R58" s="409"/>
      <c r="S58" s="409"/>
      <c r="T58" s="410"/>
      <c r="U58" s="402" t="str">
        <f t="shared" ref="U58:U64" si="31">IF(ISERROR(VLOOKUP($D58,$L$68:$N$99,3,FALSE)=TRUE),"",VLOOKUP($D58,$L$68:$N$99,3,FALSE))</f>
        <v/>
      </c>
      <c r="V58" s="404"/>
      <c r="W58" s="41"/>
      <c r="X58" s="42"/>
      <c r="Y58" s="42"/>
      <c r="Z58" s="20"/>
      <c r="AA58" s="60"/>
      <c r="AB58" s="60"/>
      <c r="AC58" s="71"/>
    </row>
    <row r="59" spans="1:30" ht="15.95" hidden="1" customHeight="1" x14ac:dyDescent="0.25">
      <c r="C59" s="25">
        <v>19</v>
      </c>
      <c r="D59" s="17">
        <v>27</v>
      </c>
      <c r="E59" s="57">
        <v>19</v>
      </c>
      <c r="F59" s="57" t="str">
        <f t="shared" si="28"/>
        <v/>
      </c>
      <c r="G59" s="56" t="str">
        <f t="shared" si="24"/>
        <v/>
      </c>
      <c r="H59" s="56" t="str">
        <f t="shared" si="25"/>
        <v/>
      </c>
      <c r="I59" s="402" t="str">
        <f t="shared" si="29"/>
        <v/>
      </c>
      <c r="J59" s="404"/>
      <c r="K59" s="57">
        <v>27</v>
      </c>
      <c r="L59" s="57" t="str">
        <f t="shared" si="30"/>
        <v/>
      </c>
      <c r="M59" s="405" t="str">
        <f t="shared" si="26"/>
        <v/>
      </c>
      <c r="N59" s="406"/>
      <c r="O59" s="406"/>
      <c r="P59" s="407"/>
      <c r="Q59" s="408" t="str">
        <f t="shared" si="27"/>
        <v/>
      </c>
      <c r="R59" s="409"/>
      <c r="S59" s="409"/>
      <c r="T59" s="410"/>
      <c r="U59" s="402" t="str">
        <f t="shared" si="31"/>
        <v/>
      </c>
      <c r="V59" s="404"/>
      <c r="W59" s="43"/>
      <c r="X59" s="44"/>
      <c r="Y59" s="44"/>
      <c r="Z59" s="45"/>
      <c r="AA59" s="68"/>
      <c r="AB59" s="68"/>
      <c r="AC59" s="72"/>
    </row>
    <row r="60" spans="1:30" ht="15.95" hidden="1" customHeight="1" x14ac:dyDescent="0.25">
      <c r="C60" s="25">
        <v>20</v>
      </c>
      <c r="D60" s="17">
        <v>28</v>
      </c>
      <c r="E60" s="57">
        <v>20</v>
      </c>
      <c r="F60" s="57" t="str">
        <f t="shared" si="28"/>
        <v/>
      </c>
      <c r="G60" s="56" t="str">
        <f t="shared" si="24"/>
        <v/>
      </c>
      <c r="H60" s="56" t="str">
        <f t="shared" si="25"/>
        <v/>
      </c>
      <c r="I60" s="402" t="str">
        <f t="shared" si="29"/>
        <v/>
      </c>
      <c r="J60" s="404"/>
      <c r="K60" s="57">
        <v>28</v>
      </c>
      <c r="L60" s="57" t="str">
        <f t="shared" si="30"/>
        <v/>
      </c>
      <c r="M60" s="405" t="str">
        <f t="shared" si="26"/>
        <v/>
      </c>
      <c r="N60" s="406"/>
      <c r="O60" s="406"/>
      <c r="P60" s="407"/>
      <c r="Q60" s="408" t="str">
        <f t="shared" si="27"/>
        <v/>
      </c>
      <c r="R60" s="409"/>
      <c r="S60" s="409"/>
      <c r="T60" s="410"/>
      <c r="U60" s="402" t="str">
        <f t="shared" si="31"/>
        <v/>
      </c>
      <c r="V60" s="404"/>
      <c r="W60" s="41"/>
      <c r="X60" s="42"/>
      <c r="Y60" s="42"/>
      <c r="Z60" s="20"/>
      <c r="AA60" s="60"/>
      <c r="AB60" s="60"/>
      <c r="AC60" s="71"/>
    </row>
    <row r="61" spans="1:30" ht="15.95" hidden="1" customHeight="1" x14ac:dyDescent="0.25">
      <c r="C61" s="25">
        <v>21</v>
      </c>
      <c r="D61" s="17">
        <v>29</v>
      </c>
      <c r="E61" s="57">
        <v>21</v>
      </c>
      <c r="F61" s="57" t="str">
        <f t="shared" si="28"/>
        <v/>
      </c>
      <c r="G61" s="56" t="str">
        <f t="shared" si="24"/>
        <v/>
      </c>
      <c r="H61" s="56" t="str">
        <f t="shared" si="25"/>
        <v/>
      </c>
      <c r="I61" s="402" t="str">
        <f t="shared" si="29"/>
        <v/>
      </c>
      <c r="J61" s="404"/>
      <c r="K61" s="57">
        <v>29</v>
      </c>
      <c r="L61" s="57" t="str">
        <f t="shared" si="30"/>
        <v/>
      </c>
      <c r="M61" s="405" t="str">
        <f t="shared" si="26"/>
        <v/>
      </c>
      <c r="N61" s="406"/>
      <c r="O61" s="406"/>
      <c r="P61" s="407"/>
      <c r="Q61" s="408" t="str">
        <f t="shared" si="27"/>
        <v/>
      </c>
      <c r="R61" s="409"/>
      <c r="S61" s="409"/>
      <c r="T61" s="410"/>
      <c r="U61" s="402" t="str">
        <f t="shared" si="31"/>
        <v/>
      </c>
      <c r="V61" s="404"/>
      <c r="W61" s="43"/>
      <c r="X61" s="44"/>
      <c r="Y61" s="44"/>
      <c r="Z61" s="45"/>
      <c r="AA61" s="68"/>
      <c r="AB61" s="68"/>
      <c r="AC61" s="72"/>
    </row>
    <row r="62" spans="1:30" ht="15.95" hidden="1" customHeight="1" x14ac:dyDescent="0.25">
      <c r="C62" s="25">
        <v>22</v>
      </c>
      <c r="D62" s="17">
        <v>30</v>
      </c>
      <c r="E62" s="57">
        <v>22</v>
      </c>
      <c r="F62" s="57" t="str">
        <f t="shared" si="28"/>
        <v/>
      </c>
      <c r="G62" s="56" t="str">
        <f t="shared" si="24"/>
        <v/>
      </c>
      <c r="H62" s="56" t="str">
        <f t="shared" si="25"/>
        <v/>
      </c>
      <c r="I62" s="402" t="str">
        <f t="shared" si="29"/>
        <v/>
      </c>
      <c r="J62" s="404"/>
      <c r="K62" s="57">
        <v>30</v>
      </c>
      <c r="L62" s="57" t="str">
        <f t="shared" si="30"/>
        <v/>
      </c>
      <c r="M62" s="405" t="str">
        <f t="shared" si="26"/>
        <v/>
      </c>
      <c r="N62" s="406"/>
      <c r="O62" s="406"/>
      <c r="P62" s="407"/>
      <c r="Q62" s="408" t="str">
        <f t="shared" si="27"/>
        <v/>
      </c>
      <c r="R62" s="409"/>
      <c r="S62" s="409"/>
      <c r="T62" s="410"/>
      <c r="U62" s="402" t="str">
        <f t="shared" si="31"/>
        <v/>
      </c>
      <c r="V62" s="404"/>
      <c r="W62" s="402" t="s">
        <v>47</v>
      </c>
      <c r="X62" s="403"/>
      <c r="Y62" s="403"/>
      <c r="Z62" s="403"/>
      <c r="AA62" s="403"/>
      <c r="AB62" s="403"/>
      <c r="AC62" s="404"/>
    </row>
    <row r="63" spans="1:30" ht="15.95" hidden="1" customHeight="1" x14ac:dyDescent="0.25">
      <c r="C63" s="25">
        <v>23</v>
      </c>
      <c r="D63" s="17">
        <v>31</v>
      </c>
      <c r="E63" s="57">
        <v>23</v>
      </c>
      <c r="F63" s="57" t="str">
        <f t="shared" si="28"/>
        <v/>
      </c>
      <c r="G63" s="56" t="str">
        <f t="shared" si="24"/>
        <v/>
      </c>
      <c r="H63" s="56" t="str">
        <f t="shared" si="25"/>
        <v/>
      </c>
      <c r="I63" s="402" t="str">
        <f t="shared" si="29"/>
        <v/>
      </c>
      <c r="J63" s="404"/>
      <c r="K63" s="57">
        <v>31</v>
      </c>
      <c r="L63" s="57" t="str">
        <f t="shared" si="30"/>
        <v/>
      </c>
      <c r="M63" s="405" t="str">
        <f t="shared" si="26"/>
        <v/>
      </c>
      <c r="N63" s="406"/>
      <c r="O63" s="406"/>
      <c r="P63" s="407"/>
      <c r="Q63" s="408" t="str">
        <f t="shared" si="27"/>
        <v/>
      </c>
      <c r="R63" s="409"/>
      <c r="S63" s="409"/>
      <c r="T63" s="410"/>
      <c r="U63" s="402" t="str">
        <f t="shared" si="31"/>
        <v/>
      </c>
      <c r="V63" s="404"/>
      <c r="W63" s="41"/>
      <c r="X63" s="42"/>
      <c r="Y63" s="42"/>
      <c r="Z63" s="20"/>
      <c r="AA63" s="60"/>
      <c r="AB63" s="60"/>
      <c r="AC63" s="71"/>
    </row>
    <row r="64" spans="1:30" ht="15.95" hidden="1" customHeight="1" x14ac:dyDescent="0.25">
      <c r="C64" s="25">
        <v>24</v>
      </c>
      <c r="D64" s="17">
        <v>32</v>
      </c>
      <c r="E64" s="57">
        <v>24</v>
      </c>
      <c r="F64" s="57" t="str">
        <f t="shared" si="28"/>
        <v/>
      </c>
      <c r="G64" s="56" t="str">
        <f t="shared" si="24"/>
        <v/>
      </c>
      <c r="H64" s="56" t="str">
        <f t="shared" si="25"/>
        <v/>
      </c>
      <c r="I64" s="402" t="str">
        <f t="shared" si="29"/>
        <v/>
      </c>
      <c r="J64" s="404"/>
      <c r="K64" s="57">
        <v>32</v>
      </c>
      <c r="L64" s="57" t="str">
        <f t="shared" si="30"/>
        <v/>
      </c>
      <c r="M64" s="405" t="str">
        <f t="shared" si="26"/>
        <v/>
      </c>
      <c r="N64" s="406"/>
      <c r="O64" s="406"/>
      <c r="P64" s="407"/>
      <c r="Q64" s="408" t="str">
        <f t="shared" si="27"/>
        <v/>
      </c>
      <c r="R64" s="409"/>
      <c r="S64" s="409"/>
      <c r="T64" s="410"/>
      <c r="U64" s="402" t="str">
        <f t="shared" si="31"/>
        <v/>
      </c>
      <c r="V64" s="404"/>
      <c r="W64" s="43"/>
      <c r="X64" s="44"/>
      <c r="Y64" s="44"/>
      <c r="Z64" s="45"/>
      <c r="AA64" s="68"/>
      <c r="AB64" s="68"/>
      <c r="AC64" s="72"/>
    </row>
    <row r="65" spans="3:14" hidden="1" x14ac:dyDescent="0.25"/>
    <row r="66" spans="3:14" hidden="1" x14ac:dyDescent="0.25"/>
    <row r="67" spans="3:14" hidden="1" x14ac:dyDescent="0.25">
      <c r="C67" s="22"/>
      <c r="D67" s="22"/>
      <c r="E67" s="51"/>
      <c r="F67" s="51"/>
      <c r="G67" s="46"/>
      <c r="H67" s="46"/>
      <c r="I67" s="47" t="s">
        <v>50</v>
      </c>
      <c r="J67" s="47" t="s">
        <v>51</v>
      </c>
      <c r="K67" s="47" t="s">
        <v>52</v>
      </c>
      <c r="L67" s="47" t="s">
        <v>51</v>
      </c>
      <c r="M67" s="48"/>
      <c r="N67" s="48"/>
    </row>
    <row r="68" spans="3:14" hidden="1" x14ac:dyDescent="0.25">
      <c r="C68" s="22"/>
      <c r="D68" s="22"/>
      <c r="E68" s="47" t="str">
        <f t="shared" ref="E68:E99" si="32">L68</f>
        <v/>
      </c>
      <c r="F68" s="47">
        <f t="shared" ref="F68:H83" si="33">F6</f>
        <v>349</v>
      </c>
      <c r="G68" s="48" t="str">
        <f t="shared" si="33"/>
        <v/>
      </c>
      <c r="H68" s="48" t="str">
        <f t="shared" si="33"/>
        <v/>
      </c>
      <c r="I68" s="47">
        <f>O6</f>
        <v>0</v>
      </c>
      <c r="J68" s="47" t="str">
        <f>IF(OR(I68=0,I68=""),"",RANK(I68,$I$68:$I$99))</f>
        <v/>
      </c>
      <c r="K68" s="47">
        <f t="shared" ref="K68:K83" si="34">X6</f>
        <v>0</v>
      </c>
      <c r="L68" s="47" t="str">
        <f t="shared" ref="L68:L99" si="35">IF(OR(K68=0,K68=""),"",RANK(K68,$K$68:$K$99))</f>
        <v/>
      </c>
      <c r="M68" s="47">
        <f t="shared" ref="M68:M99" si="36">F68</f>
        <v>349</v>
      </c>
      <c r="N68" s="47">
        <f t="shared" ref="N68:N99" si="37">K68</f>
        <v>0</v>
      </c>
    </row>
    <row r="69" spans="3:14" hidden="1" x14ac:dyDescent="0.25">
      <c r="C69" s="22"/>
      <c r="D69" s="22"/>
      <c r="E69" s="47" t="str">
        <f t="shared" si="32"/>
        <v/>
      </c>
      <c r="F69" s="47">
        <f t="shared" si="33"/>
        <v>350</v>
      </c>
      <c r="G69" s="48" t="str">
        <f t="shared" si="33"/>
        <v/>
      </c>
      <c r="H69" s="48" t="str">
        <f t="shared" si="33"/>
        <v/>
      </c>
      <c r="I69" s="47">
        <f t="shared" ref="I69:I83" si="38">O7</f>
        <v>0</v>
      </c>
      <c r="J69" s="47" t="str">
        <f t="shared" ref="J69:J99" si="39">IF(OR(I69=0,I69=""),"",RANK(I69,$I$68:$I$99))</f>
        <v/>
      </c>
      <c r="K69" s="47">
        <f t="shared" si="34"/>
        <v>0</v>
      </c>
      <c r="L69" s="47" t="str">
        <f t="shared" si="35"/>
        <v/>
      </c>
      <c r="M69" s="47">
        <f t="shared" si="36"/>
        <v>350</v>
      </c>
      <c r="N69" s="47">
        <f t="shared" si="37"/>
        <v>0</v>
      </c>
    </row>
    <row r="70" spans="3:14" hidden="1" x14ac:dyDescent="0.25">
      <c r="C70" s="22"/>
      <c r="D70" s="22"/>
      <c r="E70" s="47" t="str">
        <f t="shared" si="32"/>
        <v/>
      </c>
      <c r="F70" s="47">
        <f t="shared" si="33"/>
        <v>0</v>
      </c>
      <c r="G70" s="48" t="str">
        <f t="shared" si="33"/>
        <v/>
      </c>
      <c r="H70" s="48" t="str">
        <f t="shared" si="33"/>
        <v/>
      </c>
      <c r="I70" s="47">
        <f t="shared" si="38"/>
        <v>0</v>
      </c>
      <c r="J70" s="47" t="str">
        <f t="shared" si="39"/>
        <v/>
      </c>
      <c r="K70" s="47">
        <f t="shared" si="34"/>
        <v>0</v>
      </c>
      <c r="L70" s="47" t="str">
        <f t="shared" si="35"/>
        <v/>
      </c>
      <c r="M70" s="47">
        <f t="shared" si="36"/>
        <v>0</v>
      </c>
      <c r="N70" s="47">
        <f t="shared" si="37"/>
        <v>0</v>
      </c>
    </row>
    <row r="71" spans="3:14" hidden="1" x14ac:dyDescent="0.25">
      <c r="C71" s="22"/>
      <c r="D71" s="22"/>
      <c r="E71" s="47" t="str">
        <f t="shared" si="32"/>
        <v/>
      </c>
      <c r="F71" s="47">
        <f t="shared" si="33"/>
        <v>0</v>
      </c>
      <c r="G71" s="48" t="str">
        <f t="shared" si="33"/>
        <v/>
      </c>
      <c r="H71" s="48" t="str">
        <f t="shared" si="33"/>
        <v/>
      </c>
      <c r="I71" s="47">
        <f t="shared" si="38"/>
        <v>0</v>
      </c>
      <c r="J71" s="47" t="str">
        <f t="shared" si="39"/>
        <v/>
      </c>
      <c r="K71" s="47">
        <f t="shared" si="34"/>
        <v>0</v>
      </c>
      <c r="L71" s="47" t="str">
        <f t="shared" si="35"/>
        <v/>
      </c>
      <c r="M71" s="47">
        <f t="shared" si="36"/>
        <v>0</v>
      </c>
      <c r="N71" s="47">
        <f t="shared" si="37"/>
        <v>0</v>
      </c>
    </row>
    <row r="72" spans="3:14" hidden="1" x14ac:dyDescent="0.25">
      <c r="C72" s="22"/>
      <c r="D72" s="22"/>
      <c r="E72" s="47" t="str">
        <f t="shared" si="32"/>
        <v/>
      </c>
      <c r="F72" s="47">
        <f t="shared" si="33"/>
        <v>0</v>
      </c>
      <c r="G72" s="48" t="str">
        <f t="shared" si="33"/>
        <v/>
      </c>
      <c r="H72" s="48" t="str">
        <f t="shared" si="33"/>
        <v/>
      </c>
      <c r="I72" s="47">
        <f t="shared" si="38"/>
        <v>0</v>
      </c>
      <c r="J72" s="47" t="str">
        <f t="shared" si="39"/>
        <v/>
      </c>
      <c r="K72" s="47">
        <f t="shared" si="34"/>
        <v>0</v>
      </c>
      <c r="L72" s="47" t="str">
        <f t="shared" si="35"/>
        <v/>
      </c>
      <c r="M72" s="47">
        <f t="shared" si="36"/>
        <v>0</v>
      </c>
      <c r="N72" s="47">
        <f t="shared" si="37"/>
        <v>0</v>
      </c>
    </row>
    <row r="73" spans="3:14" hidden="1" x14ac:dyDescent="0.25">
      <c r="C73" s="22"/>
      <c r="D73" s="22"/>
      <c r="E73" s="47" t="str">
        <f t="shared" si="32"/>
        <v/>
      </c>
      <c r="F73" s="47">
        <f t="shared" si="33"/>
        <v>0</v>
      </c>
      <c r="G73" s="48" t="str">
        <f t="shared" si="33"/>
        <v/>
      </c>
      <c r="H73" s="48" t="str">
        <f t="shared" si="33"/>
        <v/>
      </c>
      <c r="I73" s="47">
        <f t="shared" si="38"/>
        <v>0</v>
      </c>
      <c r="J73" s="47" t="str">
        <f t="shared" si="39"/>
        <v/>
      </c>
      <c r="K73" s="47">
        <f t="shared" si="34"/>
        <v>0</v>
      </c>
      <c r="L73" s="47" t="str">
        <f t="shared" si="35"/>
        <v/>
      </c>
      <c r="M73" s="47">
        <f t="shared" si="36"/>
        <v>0</v>
      </c>
      <c r="N73" s="47">
        <f t="shared" si="37"/>
        <v>0</v>
      </c>
    </row>
    <row r="74" spans="3:14" hidden="1" x14ac:dyDescent="0.25">
      <c r="C74" s="22"/>
      <c r="D74" s="22"/>
      <c r="E74" s="47" t="str">
        <f t="shared" si="32"/>
        <v/>
      </c>
      <c r="F74" s="47">
        <f t="shared" si="33"/>
        <v>0</v>
      </c>
      <c r="G74" s="48" t="str">
        <f t="shared" si="33"/>
        <v/>
      </c>
      <c r="H74" s="48" t="str">
        <f t="shared" si="33"/>
        <v/>
      </c>
      <c r="I74" s="47">
        <f t="shared" si="38"/>
        <v>0</v>
      </c>
      <c r="J74" s="47" t="str">
        <f t="shared" si="39"/>
        <v/>
      </c>
      <c r="K74" s="47">
        <f t="shared" si="34"/>
        <v>0</v>
      </c>
      <c r="L74" s="47" t="str">
        <f t="shared" si="35"/>
        <v/>
      </c>
      <c r="M74" s="47">
        <f t="shared" si="36"/>
        <v>0</v>
      </c>
      <c r="N74" s="47">
        <f t="shared" si="37"/>
        <v>0</v>
      </c>
    </row>
    <row r="75" spans="3:14" hidden="1" x14ac:dyDescent="0.25">
      <c r="C75" s="22"/>
      <c r="D75" s="22"/>
      <c r="E75" s="47" t="str">
        <f t="shared" si="32"/>
        <v/>
      </c>
      <c r="F75" s="47">
        <f t="shared" si="33"/>
        <v>0</v>
      </c>
      <c r="G75" s="48" t="str">
        <f t="shared" si="33"/>
        <v/>
      </c>
      <c r="H75" s="48" t="str">
        <f t="shared" si="33"/>
        <v/>
      </c>
      <c r="I75" s="47">
        <f t="shared" si="38"/>
        <v>0</v>
      </c>
      <c r="J75" s="47" t="str">
        <f t="shared" si="39"/>
        <v/>
      </c>
      <c r="K75" s="47">
        <f t="shared" si="34"/>
        <v>0</v>
      </c>
      <c r="L75" s="47" t="str">
        <f t="shared" si="35"/>
        <v/>
      </c>
      <c r="M75" s="47">
        <f t="shared" si="36"/>
        <v>0</v>
      </c>
      <c r="N75" s="47">
        <f t="shared" si="37"/>
        <v>0</v>
      </c>
    </row>
    <row r="76" spans="3:14" hidden="1" x14ac:dyDescent="0.25">
      <c r="C76" s="22"/>
      <c r="D76" s="22"/>
      <c r="E76" s="47" t="str">
        <f t="shared" si="32"/>
        <v/>
      </c>
      <c r="F76" s="47">
        <f t="shared" si="33"/>
        <v>0</v>
      </c>
      <c r="G76" s="48" t="str">
        <f t="shared" si="33"/>
        <v/>
      </c>
      <c r="H76" s="48" t="str">
        <f t="shared" si="33"/>
        <v/>
      </c>
      <c r="I76" s="47">
        <f t="shared" si="38"/>
        <v>0</v>
      </c>
      <c r="J76" s="47" t="str">
        <f t="shared" si="39"/>
        <v/>
      </c>
      <c r="K76" s="47">
        <f t="shared" si="34"/>
        <v>0</v>
      </c>
      <c r="L76" s="47" t="str">
        <f t="shared" si="35"/>
        <v/>
      </c>
      <c r="M76" s="47">
        <f t="shared" si="36"/>
        <v>0</v>
      </c>
      <c r="N76" s="47">
        <f t="shared" si="37"/>
        <v>0</v>
      </c>
    </row>
    <row r="77" spans="3:14" hidden="1" x14ac:dyDescent="0.25">
      <c r="C77" s="22"/>
      <c r="D77" s="22"/>
      <c r="E77" s="47" t="str">
        <f t="shared" si="32"/>
        <v/>
      </c>
      <c r="F77" s="47">
        <f t="shared" si="33"/>
        <v>0</v>
      </c>
      <c r="G77" s="48" t="str">
        <f t="shared" si="33"/>
        <v/>
      </c>
      <c r="H77" s="48" t="str">
        <f t="shared" si="33"/>
        <v/>
      </c>
      <c r="I77" s="47">
        <f t="shared" si="38"/>
        <v>0</v>
      </c>
      <c r="J77" s="47" t="str">
        <f t="shared" si="39"/>
        <v/>
      </c>
      <c r="K77" s="47">
        <f t="shared" si="34"/>
        <v>0</v>
      </c>
      <c r="L77" s="47" t="str">
        <f t="shared" si="35"/>
        <v/>
      </c>
      <c r="M77" s="47">
        <f t="shared" si="36"/>
        <v>0</v>
      </c>
      <c r="N77" s="47">
        <f t="shared" si="37"/>
        <v>0</v>
      </c>
    </row>
    <row r="78" spans="3:14" hidden="1" x14ac:dyDescent="0.25">
      <c r="C78" s="22"/>
      <c r="D78" s="22"/>
      <c r="E78" s="47" t="str">
        <f t="shared" si="32"/>
        <v/>
      </c>
      <c r="F78" s="47">
        <f t="shared" si="33"/>
        <v>0</v>
      </c>
      <c r="G78" s="48" t="str">
        <f t="shared" si="33"/>
        <v/>
      </c>
      <c r="H78" s="48" t="str">
        <f t="shared" si="33"/>
        <v/>
      </c>
      <c r="I78" s="47">
        <f t="shared" si="38"/>
        <v>0</v>
      </c>
      <c r="J78" s="47" t="str">
        <f t="shared" si="39"/>
        <v/>
      </c>
      <c r="K78" s="47">
        <f t="shared" si="34"/>
        <v>0</v>
      </c>
      <c r="L78" s="47" t="str">
        <f t="shared" si="35"/>
        <v/>
      </c>
      <c r="M78" s="47">
        <f t="shared" si="36"/>
        <v>0</v>
      </c>
      <c r="N78" s="47">
        <f t="shared" si="37"/>
        <v>0</v>
      </c>
    </row>
    <row r="79" spans="3:14" hidden="1" x14ac:dyDescent="0.25">
      <c r="C79" s="22"/>
      <c r="D79" s="22"/>
      <c r="E79" s="47" t="str">
        <f t="shared" si="32"/>
        <v/>
      </c>
      <c r="F79" s="47">
        <f t="shared" si="33"/>
        <v>0</v>
      </c>
      <c r="G79" s="48" t="str">
        <f t="shared" si="33"/>
        <v/>
      </c>
      <c r="H79" s="48" t="str">
        <f t="shared" si="33"/>
        <v/>
      </c>
      <c r="I79" s="47">
        <f t="shared" si="38"/>
        <v>0</v>
      </c>
      <c r="J79" s="47" t="str">
        <f t="shared" si="39"/>
        <v/>
      </c>
      <c r="K79" s="47">
        <f t="shared" si="34"/>
        <v>0</v>
      </c>
      <c r="L79" s="47" t="str">
        <f t="shared" si="35"/>
        <v/>
      </c>
      <c r="M79" s="47">
        <f t="shared" si="36"/>
        <v>0</v>
      </c>
      <c r="N79" s="47">
        <f t="shared" si="37"/>
        <v>0</v>
      </c>
    </row>
    <row r="80" spans="3:14" hidden="1" x14ac:dyDescent="0.25">
      <c r="C80" s="22"/>
      <c r="D80" s="22"/>
      <c r="E80" s="47" t="str">
        <f t="shared" si="32"/>
        <v/>
      </c>
      <c r="F80" s="47">
        <f t="shared" si="33"/>
        <v>0</v>
      </c>
      <c r="G80" s="48" t="str">
        <f t="shared" si="33"/>
        <v/>
      </c>
      <c r="H80" s="48" t="str">
        <f t="shared" si="33"/>
        <v/>
      </c>
      <c r="I80" s="47">
        <f t="shared" si="38"/>
        <v>0</v>
      </c>
      <c r="J80" s="47" t="str">
        <f t="shared" si="39"/>
        <v/>
      </c>
      <c r="K80" s="47">
        <f t="shared" si="34"/>
        <v>0</v>
      </c>
      <c r="L80" s="47" t="str">
        <f t="shared" si="35"/>
        <v/>
      </c>
      <c r="M80" s="47">
        <f t="shared" si="36"/>
        <v>0</v>
      </c>
      <c r="N80" s="47">
        <f t="shared" si="37"/>
        <v>0</v>
      </c>
    </row>
    <row r="81" spans="5:29" s="22" customFormat="1" hidden="1" x14ac:dyDescent="0.25">
      <c r="E81" s="47" t="str">
        <f t="shared" si="32"/>
        <v/>
      </c>
      <c r="F81" s="47">
        <f t="shared" si="33"/>
        <v>0</v>
      </c>
      <c r="G81" s="48" t="str">
        <f t="shared" si="33"/>
        <v/>
      </c>
      <c r="H81" s="48" t="str">
        <f t="shared" si="33"/>
        <v/>
      </c>
      <c r="I81" s="47">
        <f t="shared" si="38"/>
        <v>0</v>
      </c>
      <c r="J81" s="47" t="str">
        <f t="shared" si="39"/>
        <v/>
      </c>
      <c r="K81" s="47">
        <f t="shared" si="34"/>
        <v>0</v>
      </c>
      <c r="L81" s="47" t="str">
        <f t="shared" si="35"/>
        <v/>
      </c>
      <c r="M81" s="47">
        <f t="shared" si="36"/>
        <v>0</v>
      </c>
      <c r="N81" s="47">
        <f t="shared" si="37"/>
        <v>0</v>
      </c>
      <c r="AA81" s="30"/>
      <c r="AB81" s="30"/>
      <c r="AC81" s="70"/>
    </row>
    <row r="82" spans="5:29" s="22" customFormat="1" hidden="1" x14ac:dyDescent="0.25">
      <c r="E82" s="47" t="str">
        <f t="shared" si="32"/>
        <v/>
      </c>
      <c r="F82" s="47">
        <f t="shared" si="33"/>
        <v>0</v>
      </c>
      <c r="G82" s="48" t="str">
        <f t="shared" si="33"/>
        <v/>
      </c>
      <c r="H82" s="48" t="str">
        <f t="shared" si="33"/>
        <v/>
      </c>
      <c r="I82" s="47">
        <f t="shared" si="38"/>
        <v>0</v>
      </c>
      <c r="J82" s="47" t="str">
        <f t="shared" si="39"/>
        <v/>
      </c>
      <c r="K82" s="47">
        <f t="shared" si="34"/>
        <v>0</v>
      </c>
      <c r="L82" s="47" t="str">
        <f t="shared" si="35"/>
        <v/>
      </c>
      <c r="M82" s="47">
        <f t="shared" si="36"/>
        <v>0</v>
      </c>
      <c r="N82" s="47">
        <f t="shared" si="37"/>
        <v>0</v>
      </c>
      <c r="AA82" s="30"/>
      <c r="AB82" s="30"/>
      <c r="AC82" s="70"/>
    </row>
    <row r="83" spans="5:29" s="22" customFormat="1" hidden="1" x14ac:dyDescent="0.25">
      <c r="E83" s="47" t="str">
        <f t="shared" si="32"/>
        <v/>
      </c>
      <c r="F83" s="47">
        <f t="shared" si="33"/>
        <v>0</v>
      </c>
      <c r="G83" s="48" t="str">
        <f t="shared" si="33"/>
        <v/>
      </c>
      <c r="H83" s="48" t="str">
        <f t="shared" si="33"/>
        <v/>
      </c>
      <c r="I83" s="47">
        <f t="shared" si="38"/>
        <v>0</v>
      </c>
      <c r="J83" s="47" t="str">
        <f t="shared" si="39"/>
        <v/>
      </c>
      <c r="K83" s="47">
        <f t="shared" si="34"/>
        <v>0</v>
      </c>
      <c r="L83" s="47" t="str">
        <f t="shared" si="35"/>
        <v/>
      </c>
      <c r="M83" s="47">
        <f t="shared" si="36"/>
        <v>0</v>
      </c>
      <c r="N83" s="47">
        <f t="shared" si="37"/>
        <v>0</v>
      </c>
      <c r="AA83" s="30"/>
      <c r="AB83" s="30"/>
      <c r="AC83" s="70"/>
    </row>
    <row r="84" spans="5:29" s="22" customFormat="1" hidden="1" x14ac:dyDescent="0.25">
      <c r="E84" s="50" t="str">
        <f t="shared" si="32"/>
        <v/>
      </c>
      <c r="F84" s="50">
        <f t="shared" ref="F84:H99" si="40">F38</f>
        <v>0</v>
      </c>
      <c r="G84" s="49" t="str">
        <f t="shared" si="40"/>
        <v/>
      </c>
      <c r="H84" s="49" t="str">
        <f t="shared" si="40"/>
        <v/>
      </c>
      <c r="I84" s="50">
        <f>O38</f>
        <v>0</v>
      </c>
      <c r="J84" s="50" t="str">
        <f t="shared" si="39"/>
        <v/>
      </c>
      <c r="K84" s="50">
        <f>X38</f>
        <v>0</v>
      </c>
      <c r="L84" s="50" t="str">
        <f t="shared" si="35"/>
        <v/>
      </c>
      <c r="M84" s="50">
        <f t="shared" si="36"/>
        <v>0</v>
      </c>
      <c r="N84" s="50">
        <f t="shared" si="37"/>
        <v>0</v>
      </c>
      <c r="AA84" s="30"/>
      <c r="AB84" s="30"/>
      <c r="AC84" s="70"/>
    </row>
    <row r="85" spans="5:29" s="22" customFormat="1" hidden="1" x14ac:dyDescent="0.25">
      <c r="E85" s="50" t="str">
        <f t="shared" si="32"/>
        <v/>
      </c>
      <c r="F85" s="50">
        <f t="shared" si="40"/>
        <v>0</v>
      </c>
      <c r="G85" s="49" t="str">
        <f t="shared" si="40"/>
        <v/>
      </c>
      <c r="H85" s="49" t="str">
        <f t="shared" si="40"/>
        <v/>
      </c>
      <c r="I85" s="50">
        <f t="shared" ref="I85:I99" si="41">O39</f>
        <v>0</v>
      </c>
      <c r="J85" s="50" t="str">
        <f t="shared" si="39"/>
        <v/>
      </c>
      <c r="K85" s="50">
        <f t="shared" ref="K85:K99" si="42">X39</f>
        <v>0</v>
      </c>
      <c r="L85" s="50" t="str">
        <f t="shared" si="35"/>
        <v/>
      </c>
      <c r="M85" s="50">
        <f t="shared" si="36"/>
        <v>0</v>
      </c>
      <c r="N85" s="50">
        <f t="shared" si="37"/>
        <v>0</v>
      </c>
      <c r="AA85" s="30"/>
      <c r="AB85" s="30"/>
      <c r="AC85" s="70"/>
    </row>
    <row r="86" spans="5:29" s="22" customFormat="1" hidden="1" x14ac:dyDescent="0.25">
      <c r="E86" s="50" t="str">
        <f t="shared" si="32"/>
        <v/>
      </c>
      <c r="F86" s="50">
        <f t="shared" si="40"/>
        <v>0</v>
      </c>
      <c r="G86" s="49" t="str">
        <f t="shared" si="40"/>
        <v/>
      </c>
      <c r="H86" s="49" t="str">
        <f t="shared" si="40"/>
        <v/>
      </c>
      <c r="I86" s="50">
        <f t="shared" si="41"/>
        <v>0</v>
      </c>
      <c r="J86" s="50" t="str">
        <f t="shared" si="39"/>
        <v/>
      </c>
      <c r="K86" s="50">
        <f t="shared" si="42"/>
        <v>0</v>
      </c>
      <c r="L86" s="50" t="str">
        <f t="shared" si="35"/>
        <v/>
      </c>
      <c r="M86" s="50">
        <f t="shared" si="36"/>
        <v>0</v>
      </c>
      <c r="N86" s="50">
        <f t="shared" si="37"/>
        <v>0</v>
      </c>
      <c r="AA86" s="30"/>
      <c r="AB86" s="30"/>
      <c r="AC86" s="70"/>
    </row>
    <row r="87" spans="5:29" s="22" customFormat="1" hidden="1" x14ac:dyDescent="0.25">
      <c r="E87" s="50" t="str">
        <f t="shared" si="32"/>
        <v/>
      </c>
      <c r="F87" s="50">
        <f t="shared" si="40"/>
        <v>0</v>
      </c>
      <c r="G87" s="49" t="str">
        <f t="shared" si="40"/>
        <v/>
      </c>
      <c r="H87" s="49" t="str">
        <f t="shared" si="40"/>
        <v/>
      </c>
      <c r="I87" s="50">
        <f t="shared" si="41"/>
        <v>0</v>
      </c>
      <c r="J87" s="50" t="str">
        <f t="shared" si="39"/>
        <v/>
      </c>
      <c r="K87" s="50">
        <f t="shared" si="42"/>
        <v>0</v>
      </c>
      <c r="L87" s="50" t="str">
        <f t="shared" si="35"/>
        <v/>
      </c>
      <c r="M87" s="50">
        <f t="shared" si="36"/>
        <v>0</v>
      </c>
      <c r="N87" s="50">
        <f t="shared" si="37"/>
        <v>0</v>
      </c>
      <c r="AA87" s="30"/>
      <c r="AB87" s="30"/>
      <c r="AC87" s="70"/>
    </row>
    <row r="88" spans="5:29" s="22" customFormat="1" hidden="1" x14ac:dyDescent="0.25">
      <c r="E88" s="50" t="str">
        <f t="shared" si="32"/>
        <v/>
      </c>
      <c r="F88" s="50">
        <f t="shared" si="40"/>
        <v>0</v>
      </c>
      <c r="G88" s="49" t="str">
        <f t="shared" si="40"/>
        <v/>
      </c>
      <c r="H88" s="49" t="str">
        <f t="shared" si="40"/>
        <v/>
      </c>
      <c r="I88" s="50">
        <f t="shared" si="41"/>
        <v>0</v>
      </c>
      <c r="J88" s="50" t="str">
        <f t="shared" si="39"/>
        <v/>
      </c>
      <c r="K88" s="50">
        <f t="shared" si="42"/>
        <v>0</v>
      </c>
      <c r="L88" s="50" t="str">
        <f t="shared" si="35"/>
        <v/>
      </c>
      <c r="M88" s="50">
        <f t="shared" si="36"/>
        <v>0</v>
      </c>
      <c r="N88" s="50">
        <f t="shared" si="37"/>
        <v>0</v>
      </c>
      <c r="AA88" s="30"/>
      <c r="AB88" s="30"/>
      <c r="AC88" s="70"/>
    </row>
    <row r="89" spans="5:29" s="22" customFormat="1" hidden="1" x14ac:dyDescent="0.25">
      <c r="E89" s="50" t="str">
        <f t="shared" si="32"/>
        <v/>
      </c>
      <c r="F89" s="50">
        <f t="shared" si="40"/>
        <v>0</v>
      </c>
      <c r="G89" s="49" t="str">
        <f t="shared" si="40"/>
        <v/>
      </c>
      <c r="H89" s="49" t="str">
        <f t="shared" si="40"/>
        <v/>
      </c>
      <c r="I89" s="50">
        <f t="shared" si="41"/>
        <v>0</v>
      </c>
      <c r="J89" s="50" t="str">
        <f t="shared" si="39"/>
        <v/>
      </c>
      <c r="K89" s="50">
        <f t="shared" si="42"/>
        <v>0</v>
      </c>
      <c r="L89" s="50" t="str">
        <f t="shared" si="35"/>
        <v/>
      </c>
      <c r="M89" s="50">
        <f t="shared" si="36"/>
        <v>0</v>
      </c>
      <c r="N89" s="50">
        <f t="shared" si="37"/>
        <v>0</v>
      </c>
      <c r="AA89" s="30"/>
      <c r="AB89" s="30"/>
      <c r="AC89" s="70"/>
    </row>
    <row r="90" spans="5:29" s="22" customFormat="1" hidden="1" x14ac:dyDescent="0.25">
      <c r="E90" s="50" t="str">
        <f t="shared" si="32"/>
        <v/>
      </c>
      <c r="F90" s="50">
        <f t="shared" si="40"/>
        <v>0</v>
      </c>
      <c r="G90" s="49" t="str">
        <f t="shared" si="40"/>
        <v/>
      </c>
      <c r="H90" s="49" t="str">
        <f t="shared" si="40"/>
        <v/>
      </c>
      <c r="I90" s="50">
        <f t="shared" si="41"/>
        <v>0</v>
      </c>
      <c r="J90" s="50" t="str">
        <f t="shared" si="39"/>
        <v/>
      </c>
      <c r="K90" s="50">
        <f t="shared" si="42"/>
        <v>0</v>
      </c>
      <c r="L90" s="50" t="str">
        <f t="shared" si="35"/>
        <v/>
      </c>
      <c r="M90" s="50">
        <f t="shared" si="36"/>
        <v>0</v>
      </c>
      <c r="N90" s="50">
        <f t="shared" si="37"/>
        <v>0</v>
      </c>
      <c r="AA90" s="30"/>
      <c r="AB90" s="30"/>
      <c r="AC90" s="70"/>
    </row>
    <row r="91" spans="5:29" s="22" customFormat="1" hidden="1" x14ac:dyDescent="0.25">
      <c r="E91" s="50" t="str">
        <f t="shared" si="32"/>
        <v/>
      </c>
      <c r="F91" s="50" t="str">
        <f t="shared" si="40"/>
        <v/>
      </c>
      <c r="G91" s="49" t="str">
        <f t="shared" si="40"/>
        <v/>
      </c>
      <c r="H91" s="49" t="str">
        <f t="shared" si="40"/>
        <v/>
      </c>
      <c r="I91" s="50">
        <f t="shared" si="41"/>
        <v>0</v>
      </c>
      <c r="J91" s="50" t="str">
        <f t="shared" si="39"/>
        <v/>
      </c>
      <c r="K91" s="50">
        <f t="shared" si="42"/>
        <v>0</v>
      </c>
      <c r="L91" s="50" t="str">
        <f t="shared" si="35"/>
        <v/>
      </c>
      <c r="M91" s="50" t="str">
        <f t="shared" si="36"/>
        <v/>
      </c>
      <c r="N91" s="50">
        <f t="shared" si="37"/>
        <v>0</v>
      </c>
      <c r="AA91" s="30"/>
      <c r="AB91" s="30"/>
      <c r="AC91" s="70"/>
    </row>
    <row r="92" spans="5:29" s="22" customFormat="1" hidden="1" x14ac:dyDescent="0.25">
      <c r="E92" s="50" t="str">
        <f t="shared" si="32"/>
        <v/>
      </c>
      <c r="F92" s="50" t="str">
        <f t="shared" si="40"/>
        <v/>
      </c>
      <c r="G92" s="49" t="str">
        <f t="shared" si="40"/>
        <v/>
      </c>
      <c r="H92" s="49" t="str">
        <f t="shared" si="40"/>
        <v/>
      </c>
      <c r="I92" s="50">
        <f t="shared" si="41"/>
        <v>0</v>
      </c>
      <c r="J92" s="50" t="str">
        <f t="shared" si="39"/>
        <v/>
      </c>
      <c r="K92" s="50">
        <f t="shared" si="42"/>
        <v>0</v>
      </c>
      <c r="L92" s="50" t="str">
        <f t="shared" si="35"/>
        <v/>
      </c>
      <c r="M92" s="50" t="str">
        <f t="shared" si="36"/>
        <v/>
      </c>
      <c r="N92" s="50">
        <f t="shared" si="37"/>
        <v>0</v>
      </c>
      <c r="AA92" s="30"/>
      <c r="AB92" s="30"/>
      <c r="AC92" s="70"/>
    </row>
    <row r="93" spans="5:29" s="22" customFormat="1" hidden="1" x14ac:dyDescent="0.25">
      <c r="E93" s="50" t="str">
        <f t="shared" si="32"/>
        <v/>
      </c>
      <c r="F93" s="50" t="str">
        <f t="shared" si="40"/>
        <v/>
      </c>
      <c r="G93" s="49" t="str">
        <f t="shared" si="40"/>
        <v/>
      </c>
      <c r="H93" s="49" t="str">
        <f t="shared" si="40"/>
        <v/>
      </c>
      <c r="I93" s="50">
        <f t="shared" si="41"/>
        <v>0</v>
      </c>
      <c r="J93" s="50" t="str">
        <f t="shared" si="39"/>
        <v/>
      </c>
      <c r="K93" s="50">
        <f t="shared" si="42"/>
        <v>0</v>
      </c>
      <c r="L93" s="50" t="str">
        <f t="shared" si="35"/>
        <v/>
      </c>
      <c r="M93" s="50" t="str">
        <f t="shared" si="36"/>
        <v/>
      </c>
      <c r="N93" s="50">
        <f t="shared" si="37"/>
        <v>0</v>
      </c>
      <c r="AA93" s="30"/>
      <c r="AB93" s="30"/>
      <c r="AC93" s="70"/>
    </row>
    <row r="94" spans="5:29" s="22" customFormat="1" hidden="1" x14ac:dyDescent="0.25">
      <c r="E94" s="50" t="str">
        <f t="shared" si="32"/>
        <v/>
      </c>
      <c r="F94" s="50" t="str">
        <f t="shared" si="40"/>
        <v/>
      </c>
      <c r="G94" s="49" t="str">
        <f t="shared" si="40"/>
        <v/>
      </c>
      <c r="H94" s="49" t="str">
        <f t="shared" si="40"/>
        <v/>
      </c>
      <c r="I94" s="50">
        <f t="shared" si="41"/>
        <v>0</v>
      </c>
      <c r="J94" s="50" t="str">
        <f t="shared" si="39"/>
        <v/>
      </c>
      <c r="K94" s="50">
        <f t="shared" si="42"/>
        <v>0</v>
      </c>
      <c r="L94" s="50" t="str">
        <f t="shared" si="35"/>
        <v/>
      </c>
      <c r="M94" s="50" t="str">
        <f t="shared" si="36"/>
        <v/>
      </c>
      <c r="N94" s="50">
        <f t="shared" si="37"/>
        <v>0</v>
      </c>
      <c r="AA94" s="30"/>
      <c r="AB94" s="30"/>
      <c r="AC94" s="70"/>
    </row>
    <row r="95" spans="5:29" s="22" customFormat="1" hidden="1" x14ac:dyDescent="0.25">
      <c r="E95" s="50" t="str">
        <f t="shared" si="32"/>
        <v/>
      </c>
      <c r="F95" s="50" t="str">
        <f t="shared" si="40"/>
        <v/>
      </c>
      <c r="G95" s="49" t="str">
        <f t="shared" si="40"/>
        <v/>
      </c>
      <c r="H95" s="49" t="str">
        <f t="shared" si="40"/>
        <v/>
      </c>
      <c r="I95" s="50">
        <f t="shared" si="41"/>
        <v>0</v>
      </c>
      <c r="J95" s="50" t="str">
        <f t="shared" si="39"/>
        <v/>
      </c>
      <c r="K95" s="50">
        <f t="shared" si="42"/>
        <v>0</v>
      </c>
      <c r="L95" s="50" t="str">
        <f t="shared" si="35"/>
        <v/>
      </c>
      <c r="M95" s="50" t="str">
        <f t="shared" si="36"/>
        <v/>
      </c>
      <c r="N95" s="50">
        <f t="shared" si="37"/>
        <v>0</v>
      </c>
      <c r="AA95" s="30"/>
      <c r="AB95" s="30"/>
      <c r="AC95" s="70"/>
    </row>
    <row r="96" spans="5:29" s="22" customFormat="1" hidden="1" x14ac:dyDescent="0.25">
      <c r="E96" s="50" t="str">
        <f t="shared" si="32"/>
        <v/>
      </c>
      <c r="F96" s="50" t="str">
        <f t="shared" si="40"/>
        <v/>
      </c>
      <c r="G96" s="49" t="str">
        <f t="shared" si="40"/>
        <v/>
      </c>
      <c r="H96" s="49" t="str">
        <f t="shared" si="40"/>
        <v/>
      </c>
      <c r="I96" s="50">
        <f t="shared" si="41"/>
        <v>0</v>
      </c>
      <c r="J96" s="50" t="str">
        <f t="shared" si="39"/>
        <v/>
      </c>
      <c r="K96" s="50">
        <f t="shared" si="42"/>
        <v>0</v>
      </c>
      <c r="L96" s="50" t="str">
        <f t="shared" si="35"/>
        <v/>
      </c>
      <c r="M96" s="50" t="str">
        <f t="shared" si="36"/>
        <v/>
      </c>
      <c r="N96" s="50">
        <f t="shared" si="37"/>
        <v>0</v>
      </c>
      <c r="AA96" s="30"/>
      <c r="AB96" s="30"/>
      <c r="AC96" s="70"/>
    </row>
    <row r="97" spans="5:29" s="22" customFormat="1" hidden="1" x14ac:dyDescent="0.25">
      <c r="E97" s="50" t="str">
        <f t="shared" si="32"/>
        <v/>
      </c>
      <c r="F97" s="50" t="str">
        <f t="shared" si="40"/>
        <v/>
      </c>
      <c r="G97" s="49" t="str">
        <f t="shared" si="40"/>
        <v/>
      </c>
      <c r="H97" s="49" t="str">
        <f t="shared" si="40"/>
        <v/>
      </c>
      <c r="I97" s="50">
        <f t="shared" si="41"/>
        <v>0</v>
      </c>
      <c r="J97" s="50" t="str">
        <f t="shared" si="39"/>
        <v/>
      </c>
      <c r="K97" s="50">
        <f t="shared" si="42"/>
        <v>0</v>
      </c>
      <c r="L97" s="50" t="str">
        <f t="shared" si="35"/>
        <v/>
      </c>
      <c r="M97" s="50" t="str">
        <f t="shared" si="36"/>
        <v/>
      </c>
      <c r="N97" s="50">
        <f t="shared" si="37"/>
        <v>0</v>
      </c>
      <c r="AA97" s="30"/>
      <c r="AB97" s="30"/>
      <c r="AC97" s="70"/>
    </row>
    <row r="98" spans="5:29" s="22" customFormat="1" hidden="1" x14ac:dyDescent="0.25">
      <c r="E98" s="50" t="str">
        <f t="shared" si="32"/>
        <v/>
      </c>
      <c r="F98" s="50" t="str">
        <f t="shared" si="40"/>
        <v/>
      </c>
      <c r="G98" s="49" t="str">
        <f t="shared" si="40"/>
        <v/>
      </c>
      <c r="H98" s="49" t="str">
        <f t="shared" si="40"/>
        <v/>
      </c>
      <c r="I98" s="50">
        <f t="shared" si="41"/>
        <v>0</v>
      </c>
      <c r="J98" s="50" t="str">
        <f t="shared" si="39"/>
        <v/>
      </c>
      <c r="K98" s="50">
        <f t="shared" si="42"/>
        <v>0</v>
      </c>
      <c r="L98" s="50" t="str">
        <f t="shared" si="35"/>
        <v/>
      </c>
      <c r="M98" s="50" t="str">
        <f t="shared" si="36"/>
        <v/>
      </c>
      <c r="N98" s="50">
        <f t="shared" si="37"/>
        <v>0</v>
      </c>
      <c r="AA98" s="30"/>
      <c r="AB98" s="30"/>
      <c r="AC98" s="70"/>
    </row>
    <row r="99" spans="5:29" s="22" customFormat="1" hidden="1" x14ac:dyDescent="0.25">
      <c r="E99" s="50" t="str">
        <f t="shared" si="32"/>
        <v/>
      </c>
      <c r="F99" s="50" t="str">
        <f t="shared" si="40"/>
        <v/>
      </c>
      <c r="G99" s="49" t="str">
        <f t="shared" si="40"/>
        <v/>
      </c>
      <c r="H99" s="49" t="str">
        <f t="shared" si="40"/>
        <v/>
      </c>
      <c r="I99" s="50">
        <f t="shared" si="41"/>
        <v>0</v>
      </c>
      <c r="J99" s="50" t="str">
        <f t="shared" si="39"/>
        <v/>
      </c>
      <c r="K99" s="50">
        <f t="shared" si="42"/>
        <v>0</v>
      </c>
      <c r="L99" s="50" t="str">
        <f t="shared" si="35"/>
        <v/>
      </c>
      <c r="M99" s="50" t="str">
        <f t="shared" si="36"/>
        <v/>
      </c>
      <c r="N99" s="50">
        <f t="shared" si="37"/>
        <v>0</v>
      </c>
      <c r="AA99" s="30"/>
      <c r="AB99" s="30"/>
      <c r="AC99" s="70"/>
    </row>
  </sheetData>
  <sheetProtection formatCells="0" formatColumns="0" formatRows="0"/>
  <mergeCells count="407">
    <mergeCell ref="E3:F3"/>
    <mergeCell ref="G3:H3"/>
    <mergeCell ref="I3:K3"/>
    <mergeCell ref="L3:M3"/>
    <mergeCell ref="N3:P3"/>
    <mergeCell ref="Q3:AC3"/>
    <mergeCell ref="T1:U1"/>
    <mergeCell ref="V1:X1"/>
    <mergeCell ref="Y1:Z1"/>
    <mergeCell ref="AA1:AC1"/>
    <mergeCell ref="E2:F2"/>
    <mergeCell ref="G2:H2"/>
    <mergeCell ref="I2:K2"/>
    <mergeCell ref="L2:P2"/>
    <mergeCell ref="Q2:S2"/>
    <mergeCell ref="T2:AC2"/>
    <mergeCell ref="AC4:AC5"/>
    <mergeCell ref="I5:J5"/>
    <mergeCell ref="K5:L5"/>
    <mergeCell ref="M5:N5"/>
    <mergeCell ref="O5:P5"/>
    <mergeCell ref="R5:S5"/>
    <mergeCell ref="T5:U5"/>
    <mergeCell ref="V5:W5"/>
    <mergeCell ref="X5:Y5"/>
    <mergeCell ref="T4:U4"/>
    <mergeCell ref="V4:W4"/>
    <mergeCell ref="X4:Y4"/>
    <mergeCell ref="Z4:Z5"/>
    <mergeCell ref="AA4:AA5"/>
    <mergeCell ref="AB4:AB5"/>
    <mergeCell ref="I4:J4"/>
    <mergeCell ref="K4:L4"/>
    <mergeCell ref="M4:N4"/>
    <mergeCell ref="O4:P4"/>
    <mergeCell ref="Q4:Q5"/>
    <mergeCell ref="R4:S4"/>
    <mergeCell ref="V6:W6"/>
    <mergeCell ref="X6:Y6"/>
    <mergeCell ref="I7:J7"/>
    <mergeCell ref="K7:L7"/>
    <mergeCell ref="M7:N7"/>
    <mergeCell ref="O7:P7"/>
    <mergeCell ref="R7:S7"/>
    <mergeCell ref="T7:U7"/>
    <mergeCell ref="V7:W7"/>
    <mergeCell ref="X7:Y7"/>
    <mergeCell ref="I6:J6"/>
    <mergeCell ref="K6:L6"/>
    <mergeCell ref="M6:N6"/>
    <mergeCell ref="O6:P6"/>
    <mergeCell ref="R6:S6"/>
    <mergeCell ref="T6:U6"/>
    <mergeCell ref="V8:W8"/>
    <mergeCell ref="X8:Y8"/>
    <mergeCell ref="I9:J9"/>
    <mergeCell ref="K9:L9"/>
    <mergeCell ref="M9:N9"/>
    <mergeCell ref="O9:P9"/>
    <mergeCell ref="R9:S9"/>
    <mergeCell ref="T9:U9"/>
    <mergeCell ref="V9:W9"/>
    <mergeCell ref="X9:Y9"/>
    <mergeCell ref="I8:J8"/>
    <mergeCell ref="K8:L8"/>
    <mergeCell ref="M8:N8"/>
    <mergeCell ref="O8:P8"/>
    <mergeCell ref="R8:S8"/>
    <mergeCell ref="T8:U8"/>
    <mergeCell ref="V10:W10"/>
    <mergeCell ref="X10:Y10"/>
    <mergeCell ref="I11:J11"/>
    <mergeCell ref="K11:L11"/>
    <mergeCell ref="M11:N11"/>
    <mergeCell ref="O11:P11"/>
    <mergeCell ref="R11:S11"/>
    <mergeCell ref="T11:U11"/>
    <mergeCell ref="V11:W11"/>
    <mergeCell ref="X11:Y11"/>
    <mergeCell ref="I10:J10"/>
    <mergeCell ref="K10:L10"/>
    <mergeCell ref="M10:N10"/>
    <mergeCell ref="O10:P10"/>
    <mergeCell ref="R10:S10"/>
    <mergeCell ref="T10:U10"/>
    <mergeCell ref="V12:W12"/>
    <mergeCell ref="X12:Y12"/>
    <mergeCell ref="I13:J13"/>
    <mergeCell ref="K13:L13"/>
    <mergeCell ref="M13:N13"/>
    <mergeCell ref="O13:P13"/>
    <mergeCell ref="R13:S13"/>
    <mergeCell ref="T13:U13"/>
    <mergeCell ref="V13:W13"/>
    <mergeCell ref="X13:Y13"/>
    <mergeCell ref="I12:J12"/>
    <mergeCell ref="K12:L12"/>
    <mergeCell ref="M12:N12"/>
    <mergeCell ref="O12:P12"/>
    <mergeCell ref="R12:S12"/>
    <mergeCell ref="T12:U12"/>
    <mergeCell ref="V14:W14"/>
    <mergeCell ref="X14:Y14"/>
    <mergeCell ref="I15:J15"/>
    <mergeCell ref="K15:L15"/>
    <mergeCell ref="M15:N15"/>
    <mergeCell ref="O15:P15"/>
    <mergeCell ref="R15:S15"/>
    <mergeCell ref="T15:U15"/>
    <mergeCell ref="V15:W15"/>
    <mergeCell ref="X15:Y15"/>
    <mergeCell ref="I14:J14"/>
    <mergeCell ref="K14:L14"/>
    <mergeCell ref="M14:N14"/>
    <mergeCell ref="O14:P14"/>
    <mergeCell ref="R14:S14"/>
    <mergeCell ref="T14:U14"/>
    <mergeCell ref="V16:W16"/>
    <mergeCell ref="X16:Y16"/>
    <mergeCell ref="I17:J17"/>
    <mergeCell ref="K17:L17"/>
    <mergeCell ref="M17:N17"/>
    <mergeCell ref="O17:P17"/>
    <mergeCell ref="R17:S17"/>
    <mergeCell ref="T17:U17"/>
    <mergeCell ref="V17:W17"/>
    <mergeCell ref="X17:Y17"/>
    <mergeCell ref="I16:J16"/>
    <mergeCell ref="K16:L16"/>
    <mergeCell ref="M16:N16"/>
    <mergeCell ref="O16:P16"/>
    <mergeCell ref="R16:S16"/>
    <mergeCell ref="T16:U16"/>
    <mergeCell ref="V18:W18"/>
    <mergeCell ref="X18:Y18"/>
    <mergeCell ref="I19:J19"/>
    <mergeCell ref="K19:L19"/>
    <mergeCell ref="M19:N19"/>
    <mergeCell ref="O19:P19"/>
    <mergeCell ref="R19:S19"/>
    <mergeCell ref="T19:U19"/>
    <mergeCell ref="V19:W19"/>
    <mergeCell ref="X19:Y19"/>
    <mergeCell ref="I18:J18"/>
    <mergeCell ref="K18:L18"/>
    <mergeCell ref="M18:N18"/>
    <mergeCell ref="O18:P18"/>
    <mergeCell ref="R18:S18"/>
    <mergeCell ref="T18:U18"/>
    <mergeCell ref="W23:AC23"/>
    <mergeCell ref="I24:J24"/>
    <mergeCell ref="M24:P24"/>
    <mergeCell ref="Q24:T24"/>
    <mergeCell ref="U24:V24"/>
    <mergeCell ref="V20:W20"/>
    <mergeCell ref="X20:Y20"/>
    <mergeCell ref="I21:J21"/>
    <mergeCell ref="K21:L21"/>
    <mergeCell ref="M21:N21"/>
    <mergeCell ref="O21:P21"/>
    <mergeCell ref="R21:S21"/>
    <mergeCell ref="T21:U21"/>
    <mergeCell ref="V21:W21"/>
    <mergeCell ref="X21:Y21"/>
    <mergeCell ref="I20:J20"/>
    <mergeCell ref="K20:L20"/>
    <mergeCell ref="M20:N20"/>
    <mergeCell ref="O20:P20"/>
    <mergeCell ref="R20:S20"/>
    <mergeCell ref="T20:U20"/>
    <mergeCell ref="I25:J25"/>
    <mergeCell ref="M25:P25"/>
    <mergeCell ref="Q25:T25"/>
    <mergeCell ref="U25:V25"/>
    <mergeCell ref="I26:J26"/>
    <mergeCell ref="M26:P26"/>
    <mergeCell ref="Q26:T26"/>
    <mergeCell ref="U26:V26"/>
    <mergeCell ref="E23:J23"/>
    <mergeCell ref="K23:V23"/>
    <mergeCell ref="I29:J29"/>
    <mergeCell ref="M29:P29"/>
    <mergeCell ref="Q29:T29"/>
    <mergeCell ref="U29:V29"/>
    <mergeCell ref="I30:J30"/>
    <mergeCell ref="M30:P30"/>
    <mergeCell ref="Q30:T30"/>
    <mergeCell ref="U30:V30"/>
    <mergeCell ref="I27:J27"/>
    <mergeCell ref="M27:P27"/>
    <mergeCell ref="Q27:T27"/>
    <mergeCell ref="U27:V27"/>
    <mergeCell ref="I28:J28"/>
    <mergeCell ref="M28:P28"/>
    <mergeCell ref="Q28:T28"/>
    <mergeCell ref="U28:V28"/>
    <mergeCell ref="W30:AC30"/>
    <mergeCell ref="I31:J31"/>
    <mergeCell ref="M31:P31"/>
    <mergeCell ref="Q31:T31"/>
    <mergeCell ref="U31:V31"/>
    <mergeCell ref="I32:J32"/>
    <mergeCell ref="M32:P32"/>
    <mergeCell ref="Q32:T32"/>
    <mergeCell ref="U32:V32"/>
    <mergeCell ref="E35:F35"/>
    <mergeCell ref="G35:H35"/>
    <mergeCell ref="I35:K35"/>
    <mergeCell ref="L35:M35"/>
    <mergeCell ref="N35:P35"/>
    <mergeCell ref="Q35:S35"/>
    <mergeCell ref="E33:AC33"/>
    <mergeCell ref="E34:F34"/>
    <mergeCell ref="G34:H34"/>
    <mergeCell ref="I34:K34"/>
    <mergeCell ref="L34:P34"/>
    <mergeCell ref="Q34:S34"/>
    <mergeCell ref="T34:AC34"/>
    <mergeCell ref="T35:U35"/>
    <mergeCell ref="V35:AC35"/>
    <mergeCell ref="Z36:Z37"/>
    <mergeCell ref="AA36:AC36"/>
    <mergeCell ref="I37:J37"/>
    <mergeCell ref="K37:L37"/>
    <mergeCell ref="M37:N37"/>
    <mergeCell ref="O37:P37"/>
    <mergeCell ref="R37:S37"/>
    <mergeCell ref="T37:U37"/>
    <mergeCell ref="V37:W37"/>
    <mergeCell ref="X37:Y37"/>
    <mergeCell ref="I36:J36"/>
    <mergeCell ref="K36:L36"/>
    <mergeCell ref="M36:N36"/>
    <mergeCell ref="O36:P36"/>
    <mergeCell ref="Q36:Q37"/>
    <mergeCell ref="R36:S36"/>
    <mergeCell ref="T36:U36"/>
    <mergeCell ref="V36:W36"/>
    <mergeCell ref="X36:Y36"/>
    <mergeCell ref="I38:J38"/>
    <mergeCell ref="K38:L38"/>
    <mergeCell ref="M38:N38"/>
    <mergeCell ref="O38:P38"/>
    <mergeCell ref="R38:S38"/>
    <mergeCell ref="T38:U38"/>
    <mergeCell ref="V38:W38"/>
    <mergeCell ref="X38:Y38"/>
    <mergeCell ref="V39:W39"/>
    <mergeCell ref="X39:Y39"/>
    <mergeCell ref="I40:J40"/>
    <mergeCell ref="K40:L40"/>
    <mergeCell ref="M40:N40"/>
    <mergeCell ref="O40:P40"/>
    <mergeCell ref="R40:S40"/>
    <mergeCell ref="T40:U40"/>
    <mergeCell ref="V40:W40"/>
    <mergeCell ref="X40:Y40"/>
    <mergeCell ref="I39:J39"/>
    <mergeCell ref="K39:L39"/>
    <mergeCell ref="M39:N39"/>
    <mergeCell ref="O39:P39"/>
    <mergeCell ref="R39:S39"/>
    <mergeCell ref="T39:U39"/>
    <mergeCell ref="V41:W41"/>
    <mergeCell ref="X41:Y41"/>
    <mergeCell ref="I42:J42"/>
    <mergeCell ref="K42:L42"/>
    <mergeCell ref="M42:N42"/>
    <mergeCell ref="O42:P42"/>
    <mergeCell ref="R42:S42"/>
    <mergeCell ref="T42:U42"/>
    <mergeCell ref="V42:W42"/>
    <mergeCell ref="X42:Y42"/>
    <mergeCell ref="I41:J41"/>
    <mergeCell ref="K41:L41"/>
    <mergeCell ref="M41:N41"/>
    <mergeCell ref="O41:P41"/>
    <mergeCell ref="R41:S41"/>
    <mergeCell ref="T41:U41"/>
    <mergeCell ref="V43:W43"/>
    <mergeCell ref="X43:Y43"/>
    <mergeCell ref="I44:J44"/>
    <mergeCell ref="K44:L44"/>
    <mergeCell ref="M44:N44"/>
    <mergeCell ref="O44:P44"/>
    <mergeCell ref="R44:S44"/>
    <mergeCell ref="T44:U44"/>
    <mergeCell ref="V44:W44"/>
    <mergeCell ref="X44:Y44"/>
    <mergeCell ref="I43:J43"/>
    <mergeCell ref="K43:L43"/>
    <mergeCell ref="M43:N43"/>
    <mergeCell ref="O43:P43"/>
    <mergeCell ref="R43:S43"/>
    <mergeCell ref="T43:U43"/>
    <mergeCell ref="V45:W45"/>
    <mergeCell ref="X45:Y45"/>
    <mergeCell ref="I46:J46"/>
    <mergeCell ref="K46:L46"/>
    <mergeCell ref="M46:N46"/>
    <mergeCell ref="O46:P46"/>
    <mergeCell ref="R46:S46"/>
    <mergeCell ref="T46:U46"/>
    <mergeCell ref="V46:W46"/>
    <mergeCell ref="X46:Y46"/>
    <mergeCell ref="I45:J45"/>
    <mergeCell ref="K45:L45"/>
    <mergeCell ref="M45:N45"/>
    <mergeCell ref="O45:P45"/>
    <mergeCell ref="R45:S45"/>
    <mergeCell ref="T45:U45"/>
    <mergeCell ref="V47:W47"/>
    <mergeCell ref="X47:Y47"/>
    <mergeCell ref="I48:J48"/>
    <mergeCell ref="K48:L48"/>
    <mergeCell ref="M48:N48"/>
    <mergeCell ref="O48:P48"/>
    <mergeCell ref="R48:S48"/>
    <mergeCell ref="T48:U48"/>
    <mergeCell ref="V48:W48"/>
    <mergeCell ref="X48:Y48"/>
    <mergeCell ref="I47:J47"/>
    <mergeCell ref="K47:L47"/>
    <mergeCell ref="M47:N47"/>
    <mergeCell ref="O47:P47"/>
    <mergeCell ref="R47:S47"/>
    <mergeCell ref="T47:U47"/>
    <mergeCell ref="V49:W49"/>
    <mergeCell ref="X49:Y49"/>
    <mergeCell ref="I50:J50"/>
    <mergeCell ref="K50:L50"/>
    <mergeCell ref="M50:N50"/>
    <mergeCell ref="O50:P50"/>
    <mergeCell ref="R50:S50"/>
    <mergeCell ref="T50:U50"/>
    <mergeCell ref="V50:W50"/>
    <mergeCell ref="X50:Y50"/>
    <mergeCell ref="I49:J49"/>
    <mergeCell ref="K49:L49"/>
    <mergeCell ref="M49:N49"/>
    <mergeCell ref="O49:P49"/>
    <mergeCell ref="R49:S49"/>
    <mergeCell ref="T49:U49"/>
    <mergeCell ref="V51:W51"/>
    <mergeCell ref="X51:Y51"/>
    <mergeCell ref="I52:J52"/>
    <mergeCell ref="K52:L52"/>
    <mergeCell ref="M52:N52"/>
    <mergeCell ref="O52:P52"/>
    <mergeCell ref="R52:S52"/>
    <mergeCell ref="T52:U52"/>
    <mergeCell ref="V52:W52"/>
    <mergeCell ref="X52:Y52"/>
    <mergeCell ref="I51:J51"/>
    <mergeCell ref="K51:L51"/>
    <mergeCell ref="M51:N51"/>
    <mergeCell ref="O51:P51"/>
    <mergeCell ref="R51:S51"/>
    <mergeCell ref="T51:U51"/>
    <mergeCell ref="X53:Y53"/>
    <mergeCell ref="E55:J55"/>
    <mergeCell ref="K55:V55"/>
    <mergeCell ref="W55:AC55"/>
    <mergeCell ref="I56:J56"/>
    <mergeCell ref="M56:P56"/>
    <mergeCell ref="Q56:T56"/>
    <mergeCell ref="U56:V56"/>
    <mergeCell ref="I53:J53"/>
    <mergeCell ref="K53:L53"/>
    <mergeCell ref="M53:N53"/>
    <mergeCell ref="O53:P53"/>
    <mergeCell ref="R53:S53"/>
    <mergeCell ref="T53:U53"/>
    <mergeCell ref="I57:J57"/>
    <mergeCell ref="M57:P57"/>
    <mergeCell ref="Q57:T57"/>
    <mergeCell ref="U57:V57"/>
    <mergeCell ref="I58:J58"/>
    <mergeCell ref="M58:P58"/>
    <mergeCell ref="Q58:T58"/>
    <mergeCell ref="U58:V58"/>
    <mergeCell ref="V53:W53"/>
    <mergeCell ref="I61:J61"/>
    <mergeCell ref="M61:P61"/>
    <mergeCell ref="Q61:T61"/>
    <mergeCell ref="U61:V61"/>
    <mergeCell ref="I62:J62"/>
    <mergeCell ref="M62:P62"/>
    <mergeCell ref="Q62:T62"/>
    <mergeCell ref="U62:V62"/>
    <mergeCell ref="I59:J59"/>
    <mergeCell ref="M59:P59"/>
    <mergeCell ref="Q59:T59"/>
    <mergeCell ref="U59:V59"/>
    <mergeCell ref="I60:J60"/>
    <mergeCell ref="M60:P60"/>
    <mergeCell ref="Q60:T60"/>
    <mergeCell ref="U60:V60"/>
    <mergeCell ref="W62:AC62"/>
    <mergeCell ref="I63:J63"/>
    <mergeCell ref="M63:P63"/>
    <mergeCell ref="Q63:T63"/>
    <mergeCell ref="U63:V63"/>
    <mergeCell ref="I64:J64"/>
    <mergeCell ref="M64:P64"/>
    <mergeCell ref="Q64:T64"/>
    <mergeCell ref="U64:V64"/>
  </mergeCells>
  <conditionalFormatting sqref="F6:F21">
    <cfRule type="duplicateValues" dxfId="29" priority="1"/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99" orientation="landscape" r:id="rId1"/>
  <headerFooter>
    <oddFooter>&amp;L&amp;"Arial Narrow,Regular"&amp;8&amp;D &amp;T&amp;R&amp;"Arial Narrow,Regular"&amp;8Results by Sprints Software 07507 853112
&amp;F/Page &amp;P of &amp;N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CP99"/>
  <sheetViews>
    <sheetView showZeros="0" view="pageBreakPreview" topLeftCell="E1" zoomScale="91" zoomScaleNormal="100" workbookViewId="0">
      <pane ySplit="1" topLeftCell="A8" activePane="bottomLeft" state="frozenSplit"/>
      <selection activeCell="Y17" sqref="Y17:Z17"/>
      <selection pane="bottomLeft" activeCell="M30" sqref="M30:N30"/>
    </sheetView>
  </sheetViews>
  <sheetFormatPr defaultColWidth="9.140625" defaultRowHeight="15" x14ac:dyDescent="0.3"/>
  <cols>
    <col min="1" max="1" width="4.7109375" style="81" hidden="1" customWidth="1"/>
    <col min="2" max="4" width="4.7109375" style="75" hidden="1" customWidth="1"/>
    <col min="5" max="5" width="3.7109375" style="81" customWidth="1"/>
    <col min="6" max="6" width="4.7109375" style="81" customWidth="1"/>
    <col min="7" max="8" width="16.7109375" style="81" customWidth="1"/>
    <col min="9" max="32" width="2.7109375" style="81" customWidth="1"/>
    <col min="33" max="33" width="3.7109375" style="81" customWidth="1"/>
    <col min="34" max="34" width="2.7109375" style="81" customWidth="1"/>
    <col min="35" max="37" width="3.7109375" style="81" customWidth="1"/>
    <col min="38" max="38" width="5.28515625" style="81" bestFit="1" customWidth="1"/>
    <col min="39" max="39" width="4.5703125" style="81" customWidth="1"/>
    <col min="40" max="41" width="3.7109375" style="81" customWidth="1"/>
    <col min="42" max="70" width="3.7109375" style="81" hidden="1" customWidth="1"/>
    <col min="71" max="71" width="9.140625" style="81"/>
    <col min="72" max="94" width="9.140625" style="90"/>
    <col min="95" max="16384" width="9.140625" style="81"/>
  </cols>
  <sheetData>
    <row r="1" spans="1:93" ht="21" x14ac:dyDescent="0.3">
      <c r="A1" s="75" t="s">
        <v>57</v>
      </c>
      <c r="B1" s="76"/>
      <c r="C1" s="135"/>
      <c r="E1" s="77" t="s">
        <v>1002</v>
      </c>
      <c r="F1" s="182"/>
      <c r="G1" s="182"/>
      <c r="H1" s="182"/>
      <c r="I1" s="182"/>
      <c r="J1" s="182"/>
      <c r="K1" s="18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18" t="s">
        <v>13</v>
      </c>
      <c r="AE1" s="318"/>
      <c r="AF1" s="318"/>
      <c r="AG1" s="318"/>
      <c r="AH1" s="318"/>
      <c r="AI1" s="318"/>
      <c r="AJ1" s="318" t="s">
        <v>14</v>
      </c>
      <c r="AK1" s="318"/>
      <c r="AL1" s="318"/>
      <c r="AM1" s="318"/>
      <c r="AN1" s="80"/>
    </row>
    <row r="2" spans="1:93" ht="15.75" customHeight="1" x14ac:dyDescent="0.3">
      <c r="B2" s="82"/>
      <c r="C2" s="135"/>
      <c r="D2" s="83"/>
      <c r="E2" s="310" t="s">
        <v>15</v>
      </c>
      <c r="F2" s="311"/>
      <c r="G2" s="319" t="s">
        <v>260</v>
      </c>
      <c r="H2" s="320"/>
      <c r="I2" s="310" t="s">
        <v>16</v>
      </c>
      <c r="J2" s="314"/>
      <c r="K2" s="311"/>
      <c r="L2" s="321" t="s">
        <v>17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0" t="s">
        <v>18</v>
      </c>
      <c r="AB2" s="314"/>
      <c r="AC2" s="311"/>
      <c r="AD2" s="324">
        <v>43612</v>
      </c>
      <c r="AE2" s="325"/>
      <c r="AF2" s="325"/>
      <c r="AG2" s="325"/>
      <c r="AH2" s="325"/>
      <c r="AI2" s="325"/>
      <c r="AJ2" s="325"/>
      <c r="AK2" s="325"/>
      <c r="AL2" s="325"/>
      <c r="AM2" s="326"/>
      <c r="AN2" s="84"/>
    </row>
    <row r="3" spans="1:93" ht="15.75" customHeight="1" x14ac:dyDescent="0.3">
      <c r="B3" s="85"/>
      <c r="C3" s="85"/>
      <c r="D3" s="85"/>
      <c r="E3" s="310" t="s">
        <v>19</v>
      </c>
      <c r="F3" s="311"/>
      <c r="G3" s="312" t="s">
        <v>689</v>
      </c>
      <c r="H3" s="313"/>
      <c r="I3" s="310" t="s">
        <v>20</v>
      </c>
      <c r="J3" s="314"/>
      <c r="K3" s="311"/>
      <c r="L3" s="315">
        <v>11.3</v>
      </c>
      <c r="M3" s="316"/>
      <c r="N3" s="317"/>
      <c r="O3" s="310" t="s">
        <v>58</v>
      </c>
      <c r="P3" s="314"/>
      <c r="Q3" s="314"/>
      <c r="R3" s="314"/>
      <c r="S3" s="314"/>
      <c r="T3" s="311"/>
      <c r="U3" s="133" t="s">
        <v>261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86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8.25" customHeight="1" x14ac:dyDescent="0.3">
      <c r="E4" s="87" t="s">
        <v>22</v>
      </c>
      <c r="F4" s="88" t="s">
        <v>23</v>
      </c>
      <c r="G4" s="88" t="s">
        <v>24</v>
      </c>
      <c r="H4" s="88" t="s">
        <v>25</v>
      </c>
      <c r="I4" s="339" t="s">
        <v>67</v>
      </c>
      <c r="J4" s="340"/>
      <c r="K4" s="333">
        <v>1.39</v>
      </c>
      <c r="L4" s="341"/>
      <c r="M4" s="333">
        <v>1.44</v>
      </c>
      <c r="N4" s="341"/>
      <c r="O4" s="333">
        <v>1.49</v>
      </c>
      <c r="P4" s="341"/>
      <c r="Q4" s="335">
        <v>1.54</v>
      </c>
      <c r="R4" s="341"/>
      <c r="S4" s="335">
        <v>1.57</v>
      </c>
      <c r="T4" s="334"/>
      <c r="U4" s="333">
        <v>1.6</v>
      </c>
      <c r="V4" s="334"/>
      <c r="W4" s="335">
        <v>1.63</v>
      </c>
      <c r="X4" s="334"/>
      <c r="Y4" s="333">
        <v>1.66</v>
      </c>
      <c r="Z4" s="334"/>
      <c r="AA4" s="333">
        <v>1.68</v>
      </c>
      <c r="AB4" s="334"/>
      <c r="AC4" s="333">
        <v>1.7</v>
      </c>
      <c r="AD4" s="334"/>
      <c r="AE4" s="333">
        <v>1.73</v>
      </c>
      <c r="AF4" s="334"/>
      <c r="AG4" s="337" t="s">
        <v>34</v>
      </c>
      <c r="AH4" s="338"/>
      <c r="AI4" s="327" t="s">
        <v>59</v>
      </c>
      <c r="AJ4" s="327" t="s">
        <v>60</v>
      </c>
      <c r="AK4" s="329" t="s">
        <v>35</v>
      </c>
      <c r="AL4" s="399" t="s">
        <v>36</v>
      </c>
      <c r="AM4" s="399" t="s">
        <v>54</v>
      </c>
      <c r="AN4" s="89" t="s">
        <v>61</v>
      </c>
      <c r="AO4" s="90"/>
      <c r="AP4" s="91"/>
      <c r="AQ4" s="91"/>
      <c r="AR4" s="91"/>
      <c r="AS4" s="91"/>
      <c r="AT4" s="91"/>
      <c r="AU4" s="90"/>
      <c r="AV4" s="91"/>
      <c r="AW4" s="179"/>
      <c r="AX4" s="179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4"/>
    </row>
    <row r="5" spans="1:93" x14ac:dyDescent="0.3">
      <c r="E5" s="88"/>
      <c r="F5" s="178"/>
      <c r="G5" s="95"/>
      <c r="H5" s="96"/>
      <c r="I5" s="331" t="s">
        <v>40</v>
      </c>
      <c r="J5" s="336"/>
      <c r="K5" s="331" t="s">
        <v>40</v>
      </c>
      <c r="L5" s="336"/>
      <c r="M5" s="331" t="s">
        <v>40</v>
      </c>
      <c r="N5" s="336"/>
      <c r="O5" s="331" t="s">
        <v>40</v>
      </c>
      <c r="P5" s="336"/>
      <c r="Q5" s="331" t="s">
        <v>40</v>
      </c>
      <c r="R5" s="336"/>
      <c r="S5" s="331" t="s">
        <v>40</v>
      </c>
      <c r="T5" s="336"/>
      <c r="U5" s="331" t="s">
        <v>40</v>
      </c>
      <c r="V5" s="336"/>
      <c r="W5" s="331" t="s">
        <v>40</v>
      </c>
      <c r="X5" s="336"/>
      <c r="Y5" s="331" t="s">
        <v>40</v>
      </c>
      <c r="Z5" s="336"/>
      <c r="AA5" s="331" t="s">
        <v>40</v>
      </c>
      <c r="AB5" s="336"/>
      <c r="AC5" s="331" t="s">
        <v>40</v>
      </c>
      <c r="AD5" s="336"/>
      <c r="AE5" s="331" t="s">
        <v>40</v>
      </c>
      <c r="AF5" s="336"/>
      <c r="AG5" s="331" t="s">
        <v>40</v>
      </c>
      <c r="AH5" s="332"/>
      <c r="AI5" s="328"/>
      <c r="AJ5" s="328"/>
      <c r="AK5" s="330"/>
      <c r="AL5" s="400"/>
      <c r="AM5" s="400"/>
      <c r="AN5" s="89"/>
      <c r="AO5" s="90"/>
      <c r="AP5" s="91"/>
      <c r="AQ5" s="91"/>
      <c r="AR5" s="91"/>
      <c r="AS5" s="91"/>
      <c r="AT5" s="91"/>
      <c r="AU5" s="90"/>
      <c r="AV5" s="91"/>
      <c r="AW5" s="179"/>
      <c r="AX5" s="179"/>
      <c r="AZ5" s="93"/>
      <c r="BA5" s="93"/>
      <c r="BB5" s="93"/>
      <c r="BC5" s="93">
        <v>1</v>
      </c>
      <c r="BD5" s="93">
        <v>2</v>
      </c>
      <c r="BE5" s="93">
        <v>3</v>
      </c>
      <c r="BF5" s="93">
        <v>4</v>
      </c>
      <c r="BG5" s="93">
        <v>5</v>
      </c>
      <c r="BH5" s="93">
        <v>6</v>
      </c>
      <c r="BI5" s="93">
        <v>7</v>
      </c>
      <c r="BJ5" s="93">
        <v>8</v>
      </c>
      <c r="BK5" s="93">
        <v>1</v>
      </c>
      <c r="BL5" s="93">
        <v>2</v>
      </c>
      <c r="BM5" s="93">
        <v>3</v>
      </c>
      <c r="BN5" s="93">
        <v>4</v>
      </c>
      <c r="BO5" s="93">
        <v>5</v>
      </c>
      <c r="BP5" s="93">
        <v>6</v>
      </c>
      <c r="BQ5" s="93">
        <v>7</v>
      </c>
      <c r="BR5" s="93">
        <v>8</v>
      </c>
    </row>
    <row r="6" spans="1:93" ht="15.95" customHeight="1" x14ac:dyDescent="0.3">
      <c r="B6" s="179"/>
      <c r="C6" s="86"/>
      <c r="D6" s="86"/>
      <c r="E6" s="97">
        <v>1</v>
      </c>
      <c r="F6" s="172">
        <v>172</v>
      </c>
      <c r="G6" s="54" t="str">
        <f t="shared" ref="G6:G21" si="0">IFERROR(VLOOKUP($F6,high_j,2,FALSE)&amp;" "&amp;UPPER(VLOOKUP($F6,high_j,3,FALSE)),"")</f>
        <v>Bernice COULSON</v>
      </c>
      <c r="H6" s="192" t="str">
        <f t="shared" ref="H6:H21" si="1">IFERROR(VLOOKUP($F6,high_j,5,FALSE),"")</f>
        <v>Wigan and District</v>
      </c>
      <c r="I6" s="346"/>
      <c r="J6" s="347"/>
      <c r="K6" s="342"/>
      <c r="L6" s="343"/>
      <c r="M6" s="342"/>
      <c r="N6" s="343"/>
      <c r="O6" s="342"/>
      <c r="P6" s="343"/>
      <c r="Q6" s="342" t="s">
        <v>1039</v>
      </c>
      <c r="R6" s="343"/>
      <c r="S6" s="342" t="s">
        <v>1039</v>
      </c>
      <c r="T6" s="343"/>
      <c r="U6" s="342" t="s">
        <v>1039</v>
      </c>
      <c r="V6" s="343"/>
      <c r="W6" s="342" t="s">
        <v>1039</v>
      </c>
      <c r="X6" s="343"/>
      <c r="Y6" s="342" t="s">
        <v>1040</v>
      </c>
      <c r="Z6" s="343"/>
      <c r="AA6" s="342" t="s">
        <v>1041</v>
      </c>
      <c r="AB6" s="343"/>
      <c r="AC6" s="342" t="s">
        <v>1042</v>
      </c>
      <c r="AD6" s="343"/>
      <c r="AE6" s="342"/>
      <c r="AF6" s="343"/>
      <c r="AG6" s="344">
        <v>1.68</v>
      </c>
      <c r="AH6" s="345"/>
      <c r="AI6" s="98">
        <v>3</v>
      </c>
      <c r="AJ6" s="98">
        <v>3</v>
      </c>
      <c r="AK6" s="137"/>
      <c r="AL6" s="188" t="str">
        <f t="shared" ref="AL6:AL20" si="2">IFERROR(VLOOKUP($F6,high_j,4,FALSE),"")</f>
        <v>Senior</v>
      </c>
      <c r="AM6" s="69" t="str">
        <f t="shared" ref="AM6:AM21" si="3">IFERROR(VLOOKUP($F6,high_j,7,FALSE),"")</f>
        <v>1.66</v>
      </c>
      <c r="AN6" s="101">
        <v>0</v>
      </c>
      <c r="AO6" s="179"/>
      <c r="AP6" s="179"/>
      <c r="AQ6" s="179"/>
      <c r="AR6" s="179"/>
      <c r="AS6" s="179"/>
      <c r="AT6" s="179" t="str">
        <f t="shared" ref="AT6:AT21" si="4">IF(AU6="","",REPT(AV6,AU6-1))</f>
        <v/>
      </c>
      <c r="AU6" s="179" t="str">
        <f t="shared" ref="AU6:AU21" si="5">IF(AV6="","",HLOOKUP(AM6,$BK$5:$BR$22,18,FALSE))</f>
        <v/>
      </c>
      <c r="AV6" s="179" t="str">
        <f>IF(OR(AM6=0,AM6=""),"",IF(OR(AM6=AM7,AM6=AM8,AM6=AM9,AM6=AM10,AM6=AM11,AM6=AM12,AM6=AM13,AM6=AM14,AM6=AM15,AM6=AM16,AM6=AM17,AM6=AM18,AM6=AM19,AM6=AM20,AM6=AM21),"=",""))</f>
        <v/>
      </c>
      <c r="AW6" s="179" t="e">
        <f>IF(OR(AK6=0,AG6=0,#REF!="B"),"",AK6)</f>
        <v>#REF!</v>
      </c>
      <c r="AX6" s="179" t="e">
        <f>IF(OR(AK6=0,AG6=0,#REF!="A"),"",AK6)</f>
        <v>#REF!</v>
      </c>
      <c r="AZ6" s="102" t="e">
        <f t="shared" ref="AZ6:BA21" si="6">IF(AW6="","",AW6+($AN6/10))</f>
        <v>#REF!</v>
      </c>
      <c r="BA6" s="102" t="e">
        <f t="shared" si="6"/>
        <v>#REF!</v>
      </c>
      <c r="BB6" s="93"/>
      <c r="BC6" s="102" t="str">
        <f t="shared" ref="BC6:BJ21" si="7">IF($AL6="","",IF($AL6=BC$5,$AL6,""))</f>
        <v/>
      </c>
      <c r="BD6" s="102" t="str">
        <f t="shared" si="7"/>
        <v/>
      </c>
      <c r="BE6" s="102" t="str">
        <f t="shared" si="7"/>
        <v/>
      </c>
      <c r="BF6" s="102" t="str">
        <f t="shared" si="7"/>
        <v/>
      </c>
      <c r="BG6" s="102" t="str">
        <f t="shared" si="7"/>
        <v/>
      </c>
      <c r="BH6" s="102" t="str">
        <f t="shared" si="7"/>
        <v/>
      </c>
      <c r="BI6" s="102" t="str">
        <f t="shared" si="7"/>
        <v/>
      </c>
      <c r="BJ6" s="102" t="str">
        <f t="shared" si="7"/>
        <v/>
      </c>
      <c r="BK6" s="102" t="str">
        <f t="shared" ref="BK6:BR21" si="8">IF($AM6="","",IF($AM6=BK$5,$AM6,""))</f>
        <v/>
      </c>
      <c r="BL6" s="102" t="str">
        <f t="shared" si="8"/>
        <v/>
      </c>
      <c r="BM6" s="102" t="str">
        <f t="shared" si="8"/>
        <v/>
      </c>
      <c r="BN6" s="102" t="str">
        <f t="shared" si="8"/>
        <v/>
      </c>
      <c r="BO6" s="102" t="str">
        <f t="shared" si="8"/>
        <v/>
      </c>
      <c r="BP6" s="102" t="str">
        <f t="shared" si="8"/>
        <v/>
      </c>
      <c r="BQ6" s="102" t="str">
        <f t="shared" si="8"/>
        <v/>
      </c>
      <c r="BR6" s="102" t="str">
        <f t="shared" si="8"/>
        <v/>
      </c>
    </row>
    <row r="7" spans="1:93" ht="15.95" customHeight="1" x14ac:dyDescent="0.3">
      <c r="B7" s="179"/>
      <c r="C7" s="86"/>
      <c r="D7" s="86"/>
      <c r="E7" s="88">
        <v>2</v>
      </c>
      <c r="F7" s="172">
        <v>169</v>
      </c>
      <c r="G7" s="54" t="str">
        <f t="shared" si="0"/>
        <v>Shannon CRAIG</v>
      </c>
      <c r="H7" s="192" t="str">
        <f t="shared" si="1"/>
        <v>Nottingham AC</v>
      </c>
      <c r="I7" s="346"/>
      <c r="J7" s="347"/>
      <c r="K7" s="342"/>
      <c r="L7" s="343"/>
      <c r="M7" s="342"/>
      <c r="N7" s="343"/>
      <c r="O7" s="342"/>
      <c r="P7" s="343"/>
      <c r="Q7" s="342" t="s">
        <v>1041</v>
      </c>
      <c r="R7" s="343"/>
      <c r="S7" s="342" t="s">
        <v>1039</v>
      </c>
      <c r="T7" s="343"/>
      <c r="U7" s="342" t="s">
        <v>1042</v>
      </c>
      <c r="V7" s="343"/>
      <c r="W7" s="342"/>
      <c r="X7" s="343"/>
      <c r="Y7" s="342"/>
      <c r="Z7" s="343"/>
      <c r="AA7" s="342"/>
      <c r="AB7" s="343"/>
      <c r="AC7" s="342"/>
      <c r="AD7" s="343"/>
      <c r="AE7" s="342"/>
      <c r="AF7" s="343"/>
      <c r="AG7" s="344">
        <v>1.57</v>
      </c>
      <c r="AH7" s="345"/>
      <c r="AI7" s="98">
        <v>1</v>
      </c>
      <c r="AJ7" s="98">
        <v>2</v>
      </c>
      <c r="AK7" s="137"/>
      <c r="AL7" s="188" t="str">
        <f t="shared" si="2"/>
        <v>Senior</v>
      </c>
      <c r="AM7" s="69" t="str">
        <f t="shared" si="3"/>
        <v>1.65</v>
      </c>
      <c r="AN7" s="101">
        <v>0</v>
      </c>
      <c r="AO7" s="179"/>
      <c r="AP7" s="179"/>
      <c r="AQ7" s="179"/>
      <c r="AR7" s="179"/>
      <c r="AS7" s="179"/>
      <c r="AT7" s="179" t="e">
        <f t="shared" si="4"/>
        <v>#N/A</v>
      </c>
      <c r="AU7" s="179" t="e">
        <f t="shared" si="5"/>
        <v>#N/A</v>
      </c>
      <c r="AV7" s="179" t="str">
        <f>IF(OR(AM7=0,AM7=""),"",IF(OR(AM7=AM8,AM7=AM9,AM7=AM10,AM7=AM11,AM7=AM12,AM7=AM13,AM7=AM14,AM7=AM15,AM7=AM16,AM7=AM17,AM7=AM18,AM7=AM19,AM7=AM20,AM7=AM21,AM7=AM6),"=",""))</f>
        <v>=</v>
      </c>
      <c r="AW7" s="179" t="e">
        <f>IF(OR(AK7=0,AG7=0,#REF!="B"),"",AK7)</f>
        <v>#REF!</v>
      </c>
      <c r="AX7" s="179" t="e">
        <f>IF(OR(AK7=0,AG7=0,#REF!="A"),"",AK7)</f>
        <v>#REF!</v>
      </c>
      <c r="AZ7" s="102" t="e">
        <f t="shared" si="6"/>
        <v>#REF!</v>
      </c>
      <c r="BA7" s="102" t="e">
        <f t="shared" si="6"/>
        <v>#REF!</v>
      </c>
      <c r="BB7" s="93"/>
      <c r="BC7" s="102" t="str">
        <f t="shared" si="7"/>
        <v/>
      </c>
      <c r="BD7" s="102" t="str">
        <f t="shared" si="7"/>
        <v/>
      </c>
      <c r="BE7" s="102" t="str">
        <f t="shared" si="7"/>
        <v/>
      </c>
      <c r="BF7" s="102" t="str">
        <f t="shared" si="7"/>
        <v/>
      </c>
      <c r="BG7" s="102" t="str">
        <f t="shared" si="7"/>
        <v/>
      </c>
      <c r="BH7" s="102" t="str">
        <f t="shared" si="7"/>
        <v/>
      </c>
      <c r="BI7" s="102" t="str">
        <f t="shared" si="7"/>
        <v/>
      </c>
      <c r="BJ7" s="102" t="str">
        <f t="shared" si="7"/>
        <v/>
      </c>
      <c r="BK7" s="102" t="str">
        <f t="shared" si="8"/>
        <v/>
      </c>
      <c r="BL7" s="102" t="str">
        <f t="shared" si="8"/>
        <v/>
      </c>
      <c r="BM7" s="102" t="str">
        <f t="shared" si="8"/>
        <v/>
      </c>
      <c r="BN7" s="102" t="str">
        <f t="shared" si="8"/>
        <v/>
      </c>
      <c r="BO7" s="102" t="str">
        <f t="shared" si="8"/>
        <v/>
      </c>
      <c r="BP7" s="102" t="str">
        <f t="shared" si="8"/>
        <v/>
      </c>
      <c r="BQ7" s="102" t="str">
        <f t="shared" si="8"/>
        <v/>
      </c>
      <c r="BR7" s="102" t="str">
        <f t="shared" si="8"/>
        <v/>
      </c>
    </row>
    <row r="8" spans="1:93" ht="15.95" customHeight="1" x14ac:dyDescent="0.3">
      <c r="B8" s="179"/>
      <c r="C8" s="86"/>
      <c r="D8" s="86"/>
      <c r="E8" s="88">
        <v>3</v>
      </c>
      <c r="F8" s="172">
        <v>164</v>
      </c>
      <c r="G8" s="54" t="str">
        <f t="shared" si="0"/>
        <v>Lea WENGER</v>
      </c>
      <c r="H8" s="192" t="str">
        <f t="shared" si="1"/>
        <v>CUAC</v>
      </c>
      <c r="I8" s="346"/>
      <c r="J8" s="347"/>
      <c r="K8" s="342"/>
      <c r="L8" s="343"/>
      <c r="M8" s="342" t="s">
        <v>1039</v>
      </c>
      <c r="N8" s="343"/>
      <c r="O8" s="342" t="s">
        <v>1039</v>
      </c>
      <c r="P8" s="343"/>
      <c r="Q8" s="342" t="s">
        <v>1039</v>
      </c>
      <c r="R8" s="343"/>
      <c r="S8" s="342" t="s">
        <v>1042</v>
      </c>
      <c r="T8" s="343"/>
      <c r="U8" s="342"/>
      <c r="V8" s="343"/>
      <c r="W8" s="342"/>
      <c r="X8" s="343"/>
      <c r="Y8" s="342"/>
      <c r="Z8" s="343"/>
      <c r="AA8" s="342"/>
      <c r="AB8" s="343"/>
      <c r="AC8" s="342"/>
      <c r="AD8" s="343"/>
      <c r="AE8" s="342"/>
      <c r="AF8" s="343"/>
      <c r="AG8" s="344">
        <v>1.54</v>
      </c>
      <c r="AH8" s="345"/>
      <c r="AI8" s="98">
        <v>1</v>
      </c>
      <c r="AJ8" s="98" t="s">
        <v>1039</v>
      </c>
      <c r="AK8" s="137"/>
      <c r="AL8" s="188" t="str">
        <f t="shared" si="2"/>
        <v>Senior</v>
      </c>
      <c r="AM8" s="69" t="str">
        <f t="shared" si="3"/>
        <v>1.55</v>
      </c>
      <c r="AN8" s="101">
        <v>0</v>
      </c>
      <c r="AO8" s="179"/>
      <c r="AP8" s="179"/>
      <c r="AQ8" s="179"/>
      <c r="AR8" s="179"/>
      <c r="AS8" s="179"/>
      <c r="AT8" s="179" t="e">
        <f t="shared" si="4"/>
        <v>#N/A</v>
      </c>
      <c r="AU8" s="179" t="e">
        <f t="shared" si="5"/>
        <v>#N/A</v>
      </c>
      <c r="AV8" s="179" t="str">
        <f>IF(OR(AM8=0,AM8=""),"",IF(OR(AM8=AM9,AM8=AM10,AM8=AM11,AM8=AM12,AM8=AM13,AM8=AM14,AM8=AM15,AM8=AM16,AM8=AM17,AM8=AM18,AM8=AM19,AM8=AM20,AM8=AM21,AM8=AM6,AM8=AM7),"=",""))</f>
        <v>=</v>
      </c>
      <c r="AW8" s="179" t="e">
        <f>IF(OR(AK8=0,AG8=0,#REF!="B"),"",AK8)</f>
        <v>#REF!</v>
      </c>
      <c r="AX8" s="179" t="e">
        <f>IF(OR(AK8=0,AG8=0,#REF!="A"),"",AK8)</f>
        <v>#REF!</v>
      </c>
      <c r="AZ8" s="102" t="e">
        <f t="shared" si="6"/>
        <v>#REF!</v>
      </c>
      <c r="BA8" s="102" t="e">
        <f t="shared" si="6"/>
        <v>#REF!</v>
      </c>
      <c r="BB8" s="93"/>
      <c r="BC8" s="102" t="str">
        <f t="shared" si="7"/>
        <v/>
      </c>
      <c r="BD8" s="102" t="str">
        <f t="shared" si="7"/>
        <v/>
      </c>
      <c r="BE8" s="102" t="str">
        <f t="shared" si="7"/>
        <v/>
      </c>
      <c r="BF8" s="102" t="str">
        <f t="shared" si="7"/>
        <v/>
      </c>
      <c r="BG8" s="102" t="str">
        <f t="shared" si="7"/>
        <v/>
      </c>
      <c r="BH8" s="102" t="str">
        <f t="shared" si="7"/>
        <v/>
      </c>
      <c r="BI8" s="102" t="str">
        <f t="shared" si="7"/>
        <v/>
      </c>
      <c r="BJ8" s="102" t="str">
        <f t="shared" si="7"/>
        <v/>
      </c>
      <c r="BK8" s="102" t="str">
        <f t="shared" si="8"/>
        <v/>
      </c>
      <c r="BL8" s="102" t="str">
        <f t="shared" si="8"/>
        <v/>
      </c>
      <c r="BM8" s="102" t="str">
        <f t="shared" si="8"/>
        <v/>
      </c>
      <c r="BN8" s="102" t="str">
        <f t="shared" si="8"/>
        <v/>
      </c>
      <c r="BO8" s="102" t="str">
        <f t="shared" si="8"/>
        <v/>
      </c>
      <c r="BP8" s="102" t="str">
        <f t="shared" si="8"/>
        <v/>
      </c>
      <c r="BQ8" s="102" t="str">
        <f t="shared" si="8"/>
        <v/>
      </c>
      <c r="BR8" s="102" t="str">
        <f t="shared" si="8"/>
        <v/>
      </c>
    </row>
    <row r="9" spans="1:93" ht="15.95" customHeight="1" x14ac:dyDescent="0.3">
      <c r="B9" s="179"/>
      <c r="C9" s="86"/>
      <c r="D9" s="86"/>
      <c r="E9" s="88">
        <v>4</v>
      </c>
      <c r="F9" s="172">
        <v>166</v>
      </c>
      <c r="G9" s="54" t="str">
        <f t="shared" si="0"/>
        <v>Maddie GREENWOOD</v>
      </c>
      <c r="H9" s="192" t="str">
        <f t="shared" si="1"/>
        <v>West Suffolk AC</v>
      </c>
      <c r="I9" s="346"/>
      <c r="J9" s="347"/>
      <c r="K9" s="342"/>
      <c r="L9" s="343"/>
      <c r="M9" s="342"/>
      <c r="N9" s="343"/>
      <c r="O9" s="342" t="s">
        <v>1039</v>
      </c>
      <c r="P9" s="343"/>
      <c r="Q9" s="342" t="s">
        <v>1042</v>
      </c>
      <c r="R9" s="343"/>
      <c r="S9" s="342"/>
      <c r="T9" s="343"/>
      <c r="U9" s="342"/>
      <c r="V9" s="343"/>
      <c r="W9" s="342"/>
      <c r="X9" s="343"/>
      <c r="Y9" s="342"/>
      <c r="Z9" s="343"/>
      <c r="AA9" s="342"/>
      <c r="AB9" s="343"/>
      <c r="AC9" s="342"/>
      <c r="AD9" s="343"/>
      <c r="AE9" s="342"/>
      <c r="AF9" s="343"/>
      <c r="AG9" s="344">
        <v>1.49</v>
      </c>
      <c r="AH9" s="345"/>
      <c r="AI9" s="98">
        <v>1</v>
      </c>
      <c r="AJ9" s="98" t="s">
        <v>1039</v>
      </c>
      <c r="AK9" s="137"/>
      <c r="AL9" s="188" t="str">
        <f t="shared" si="2"/>
        <v>U15</v>
      </c>
      <c r="AM9" s="69" t="str">
        <f t="shared" si="3"/>
        <v>1.58</v>
      </c>
      <c r="AN9" s="101">
        <v>0</v>
      </c>
      <c r="AO9" s="179"/>
      <c r="AP9" s="179"/>
      <c r="AQ9" s="179"/>
      <c r="AR9" s="179"/>
      <c r="AS9" s="179"/>
      <c r="AT9" s="179" t="str">
        <f t="shared" si="4"/>
        <v/>
      </c>
      <c r="AU9" s="179" t="str">
        <f t="shared" si="5"/>
        <v/>
      </c>
      <c r="AV9" s="179" t="str">
        <f>IF(OR(AM9=0,AM9=""),"",IF(OR(AM9=AM10,AM9=AM11,AM9=AM12,AM9=AM13,AM9=AM14,AM9=AM15,AM9=AM16,AM9=AM17,AM9=AM18,AM9=AM19,AM9=AM20,AM9=AM21,AM9=AM6,AM9=AM7,AM9=AM8),"=",""))</f>
        <v/>
      </c>
      <c r="AW9" s="179" t="e">
        <f>IF(OR(AK9=0,AG9=0,#REF!="B"),"",AK9)</f>
        <v>#REF!</v>
      </c>
      <c r="AX9" s="179" t="e">
        <f>IF(OR(AK9=0,AG9=0,#REF!="A"),"",AK9)</f>
        <v>#REF!</v>
      </c>
      <c r="AZ9" s="102" t="e">
        <f t="shared" si="6"/>
        <v>#REF!</v>
      </c>
      <c r="BA9" s="102" t="e">
        <f t="shared" si="6"/>
        <v>#REF!</v>
      </c>
      <c r="BB9" s="93"/>
      <c r="BC9" s="102" t="str">
        <f t="shared" si="7"/>
        <v/>
      </c>
      <c r="BD9" s="102" t="str">
        <f t="shared" si="7"/>
        <v/>
      </c>
      <c r="BE9" s="102" t="str">
        <f t="shared" si="7"/>
        <v/>
      </c>
      <c r="BF9" s="102" t="str">
        <f t="shared" si="7"/>
        <v/>
      </c>
      <c r="BG9" s="102" t="str">
        <f t="shared" si="7"/>
        <v/>
      </c>
      <c r="BH9" s="102" t="str">
        <f t="shared" si="7"/>
        <v/>
      </c>
      <c r="BI9" s="102" t="str">
        <f t="shared" si="7"/>
        <v/>
      </c>
      <c r="BJ9" s="102" t="str">
        <f t="shared" si="7"/>
        <v/>
      </c>
      <c r="BK9" s="102" t="str">
        <f t="shared" si="8"/>
        <v/>
      </c>
      <c r="BL9" s="102" t="str">
        <f t="shared" si="8"/>
        <v/>
      </c>
      <c r="BM9" s="102" t="str">
        <f t="shared" si="8"/>
        <v/>
      </c>
      <c r="BN9" s="102" t="str">
        <f t="shared" si="8"/>
        <v/>
      </c>
      <c r="BO9" s="102" t="str">
        <f t="shared" si="8"/>
        <v/>
      </c>
      <c r="BP9" s="102" t="str">
        <f t="shared" si="8"/>
        <v/>
      </c>
      <c r="BQ9" s="102" t="str">
        <f t="shared" si="8"/>
        <v/>
      </c>
      <c r="BR9" s="102" t="str">
        <f t="shared" si="8"/>
        <v/>
      </c>
    </row>
    <row r="10" spans="1:93" ht="15.95" customHeight="1" x14ac:dyDescent="0.3">
      <c r="B10" s="179"/>
      <c r="C10" s="86"/>
      <c r="D10" s="86"/>
      <c r="E10" s="88">
        <v>5</v>
      </c>
      <c r="F10" s="172">
        <v>167</v>
      </c>
      <c r="G10" s="54" t="str">
        <f t="shared" si="0"/>
        <v>Evelyne FONTEYNE</v>
      </c>
      <c r="H10" s="192" t="str">
        <f t="shared" si="1"/>
        <v>Shaftesbury Barnet</v>
      </c>
      <c r="I10" s="346"/>
      <c r="J10" s="347"/>
      <c r="K10" s="342"/>
      <c r="L10" s="343"/>
      <c r="M10" s="342" t="s">
        <v>1039</v>
      </c>
      <c r="N10" s="343"/>
      <c r="O10" s="342" t="s">
        <v>1042</v>
      </c>
      <c r="P10" s="343"/>
      <c r="Q10" s="342"/>
      <c r="R10" s="343"/>
      <c r="S10" s="342"/>
      <c r="T10" s="343"/>
      <c r="U10" s="342"/>
      <c r="V10" s="343"/>
      <c r="W10" s="342"/>
      <c r="X10" s="343"/>
      <c r="Y10" s="342"/>
      <c r="Z10" s="343"/>
      <c r="AA10" s="342"/>
      <c r="AB10" s="343"/>
      <c r="AC10" s="342"/>
      <c r="AD10" s="343"/>
      <c r="AE10" s="342"/>
      <c r="AF10" s="343"/>
      <c r="AG10" s="344">
        <v>1.44</v>
      </c>
      <c r="AH10" s="345"/>
      <c r="AI10" s="98">
        <v>1</v>
      </c>
      <c r="AJ10" s="98" t="s">
        <v>1039</v>
      </c>
      <c r="AK10" s="137"/>
      <c r="AL10" s="188" t="str">
        <f t="shared" si="2"/>
        <v>U17</v>
      </c>
      <c r="AM10" s="69" t="str">
        <f t="shared" si="3"/>
        <v>1.60</v>
      </c>
      <c r="AN10" s="101">
        <v>0</v>
      </c>
      <c r="AO10" s="179"/>
      <c r="AP10" s="179"/>
      <c r="AQ10" s="179"/>
      <c r="AR10" s="179"/>
      <c r="AS10" s="179"/>
      <c r="AT10" s="179" t="str">
        <f t="shared" si="4"/>
        <v/>
      </c>
      <c r="AU10" s="179" t="str">
        <f t="shared" si="5"/>
        <v/>
      </c>
      <c r="AV10" s="179" t="str">
        <f>IF(OR(AM10=0,AM10=""),"",IF(OR(AM10=AM11,AM10=AM12,AM10=AM13,AM10=AM14,AM10=AM15,AM10=AM16,AM10=AM17,AM10=AM18,AM10=AM19,AM10=AM20,AM10=AM21,AM10=AM6,AM10=AM7,AM10=AM8,AM10=AM9),"=",""))</f>
        <v/>
      </c>
      <c r="AW10" s="179" t="e">
        <f>IF(OR(AK10=0,AG10=0,#REF!="B"),"",AK10)</f>
        <v>#REF!</v>
      </c>
      <c r="AX10" s="179" t="e">
        <f>IF(OR(AK10=0,AG10=0,#REF!="A"),"",AK10)</f>
        <v>#REF!</v>
      </c>
      <c r="AZ10" s="102" t="e">
        <f t="shared" si="6"/>
        <v>#REF!</v>
      </c>
      <c r="BA10" s="102" t="e">
        <f t="shared" si="6"/>
        <v>#REF!</v>
      </c>
      <c r="BB10" s="93"/>
      <c r="BC10" s="102" t="str">
        <f t="shared" si="7"/>
        <v/>
      </c>
      <c r="BD10" s="102" t="str">
        <f t="shared" si="7"/>
        <v/>
      </c>
      <c r="BE10" s="102" t="str">
        <f t="shared" si="7"/>
        <v/>
      </c>
      <c r="BF10" s="102" t="str">
        <f t="shared" si="7"/>
        <v/>
      </c>
      <c r="BG10" s="102" t="str">
        <f t="shared" si="7"/>
        <v/>
      </c>
      <c r="BH10" s="102" t="str">
        <f t="shared" si="7"/>
        <v/>
      </c>
      <c r="BI10" s="102" t="str">
        <f t="shared" si="7"/>
        <v/>
      </c>
      <c r="BJ10" s="102" t="str">
        <f t="shared" si="7"/>
        <v/>
      </c>
      <c r="BK10" s="102" t="str">
        <f t="shared" si="8"/>
        <v/>
      </c>
      <c r="BL10" s="102" t="str">
        <f t="shared" si="8"/>
        <v/>
      </c>
      <c r="BM10" s="102" t="str">
        <f t="shared" si="8"/>
        <v/>
      </c>
      <c r="BN10" s="102" t="str">
        <f t="shared" si="8"/>
        <v/>
      </c>
      <c r="BO10" s="102" t="str">
        <f t="shared" si="8"/>
        <v/>
      </c>
      <c r="BP10" s="102" t="str">
        <f t="shared" si="8"/>
        <v/>
      </c>
      <c r="BQ10" s="102" t="str">
        <f t="shared" si="8"/>
        <v/>
      </c>
      <c r="BR10" s="102" t="str">
        <f t="shared" si="8"/>
        <v/>
      </c>
    </row>
    <row r="11" spans="1:93" ht="15.95" customHeight="1" x14ac:dyDescent="0.3">
      <c r="B11" s="179"/>
      <c r="C11" s="86"/>
      <c r="D11" s="86"/>
      <c r="E11" s="88">
        <v>6</v>
      </c>
      <c r="F11" s="172">
        <v>170</v>
      </c>
      <c r="G11" s="54" t="str">
        <f t="shared" si="0"/>
        <v>Jordanna MORRISH</v>
      </c>
      <c r="H11" s="192" t="str">
        <f t="shared" si="1"/>
        <v>Bracknell AC</v>
      </c>
      <c r="I11" s="346"/>
      <c r="J11" s="347"/>
      <c r="K11" s="342"/>
      <c r="L11" s="343"/>
      <c r="M11" s="342"/>
      <c r="N11" s="343"/>
      <c r="O11" s="342"/>
      <c r="P11" s="343"/>
      <c r="Q11" s="342" t="s">
        <v>1039</v>
      </c>
      <c r="R11" s="343"/>
      <c r="S11" s="342" t="s">
        <v>1039</v>
      </c>
      <c r="T11" s="343"/>
      <c r="U11" s="342" t="s">
        <v>1039</v>
      </c>
      <c r="V11" s="343"/>
      <c r="W11" s="342" t="s">
        <v>1040</v>
      </c>
      <c r="X11" s="343"/>
      <c r="Y11" s="342" t="s">
        <v>1041</v>
      </c>
      <c r="Z11" s="343"/>
      <c r="AA11" s="342" t="s">
        <v>1039</v>
      </c>
      <c r="AB11" s="343"/>
      <c r="AC11" s="342" t="s">
        <v>1042</v>
      </c>
      <c r="AD11" s="343"/>
      <c r="AE11" s="342"/>
      <c r="AF11" s="343"/>
      <c r="AG11" s="344">
        <v>1.68</v>
      </c>
      <c r="AH11" s="345"/>
      <c r="AI11" s="98">
        <v>1</v>
      </c>
      <c r="AJ11" s="98">
        <v>3</v>
      </c>
      <c r="AK11" s="137"/>
      <c r="AL11" s="188" t="str">
        <f t="shared" si="2"/>
        <v>Senior</v>
      </c>
      <c r="AM11" s="69" t="str">
        <f t="shared" si="3"/>
        <v>1.65</v>
      </c>
      <c r="AN11" s="101">
        <v>0</v>
      </c>
      <c r="AO11" s="179"/>
      <c r="AP11" s="179"/>
      <c r="AQ11" s="179"/>
      <c r="AR11" s="179"/>
      <c r="AS11" s="179"/>
      <c r="AT11" s="179" t="e">
        <f t="shared" si="4"/>
        <v>#N/A</v>
      </c>
      <c r="AU11" s="179" t="e">
        <f t="shared" si="5"/>
        <v>#N/A</v>
      </c>
      <c r="AV11" s="179" t="str">
        <f>IF(OR(AM11=0,AM11=""),"",IF(OR(AM11=AM12,AM11=AM13,AM11=AM14,AM11=AM15,AM11=AM16,AM11=AM17,AM11=AM18,AM11=AM19,AM11=AM20,AM11=AM21,AM11=AM6,AM11=AM7,AM11=AM8,AM11=AM9,AM11=AM10),"=",""))</f>
        <v>=</v>
      </c>
      <c r="AW11" s="179" t="e">
        <f>IF(OR(AK11=0,AG11=0,#REF!="B"),"",AK11)</f>
        <v>#REF!</v>
      </c>
      <c r="AX11" s="179" t="e">
        <f>IF(OR(AK11=0,AG11=0,#REF!="A"),"",AK11)</f>
        <v>#REF!</v>
      </c>
      <c r="AZ11" s="102" t="e">
        <f t="shared" si="6"/>
        <v>#REF!</v>
      </c>
      <c r="BA11" s="102" t="e">
        <f t="shared" si="6"/>
        <v>#REF!</v>
      </c>
      <c r="BB11" s="93"/>
      <c r="BC11" s="102" t="str">
        <f t="shared" si="7"/>
        <v/>
      </c>
      <c r="BD11" s="102" t="str">
        <f t="shared" si="7"/>
        <v/>
      </c>
      <c r="BE11" s="102" t="str">
        <f t="shared" si="7"/>
        <v/>
      </c>
      <c r="BF11" s="102" t="str">
        <f t="shared" si="7"/>
        <v/>
      </c>
      <c r="BG11" s="102" t="str">
        <f t="shared" si="7"/>
        <v/>
      </c>
      <c r="BH11" s="102" t="str">
        <f t="shared" si="7"/>
        <v/>
      </c>
      <c r="BI11" s="102" t="str">
        <f t="shared" si="7"/>
        <v/>
      </c>
      <c r="BJ11" s="102" t="str">
        <f t="shared" si="7"/>
        <v/>
      </c>
      <c r="BK11" s="102" t="str">
        <f t="shared" si="8"/>
        <v/>
      </c>
      <c r="BL11" s="102" t="str">
        <f t="shared" si="8"/>
        <v/>
      </c>
      <c r="BM11" s="102" t="str">
        <f t="shared" si="8"/>
        <v/>
      </c>
      <c r="BN11" s="102" t="str">
        <f t="shared" si="8"/>
        <v/>
      </c>
      <c r="BO11" s="102" t="str">
        <f t="shared" si="8"/>
        <v/>
      </c>
      <c r="BP11" s="102" t="str">
        <f t="shared" si="8"/>
        <v/>
      </c>
      <c r="BQ11" s="102" t="str">
        <f t="shared" si="8"/>
        <v/>
      </c>
      <c r="BR11" s="102" t="str">
        <f t="shared" si="8"/>
        <v/>
      </c>
    </row>
    <row r="12" spans="1:93" ht="15.95" customHeight="1" x14ac:dyDescent="0.3">
      <c r="B12" s="179"/>
      <c r="C12" s="86"/>
      <c r="D12" s="86"/>
      <c r="E12" s="88">
        <v>7</v>
      </c>
      <c r="F12" s="172">
        <v>163</v>
      </c>
      <c r="G12" s="54" t="str">
        <f t="shared" si="0"/>
        <v>Saskia LEAN</v>
      </c>
      <c r="H12" s="192" t="str">
        <f t="shared" si="1"/>
        <v>Tonbridge AC</v>
      </c>
      <c r="I12" s="346"/>
      <c r="J12" s="347"/>
      <c r="K12" s="342" t="s">
        <v>1039</v>
      </c>
      <c r="L12" s="343"/>
      <c r="M12" s="342" t="s">
        <v>1040</v>
      </c>
      <c r="N12" s="343"/>
      <c r="O12" s="342" t="s">
        <v>1039</v>
      </c>
      <c r="P12" s="343"/>
      <c r="Q12" s="342" t="s">
        <v>1040</v>
      </c>
      <c r="R12" s="343"/>
      <c r="S12" s="342" t="s">
        <v>1042</v>
      </c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2"/>
      <c r="AF12" s="343"/>
      <c r="AG12" s="344">
        <v>1.54</v>
      </c>
      <c r="AH12" s="345"/>
      <c r="AI12" s="98">
        <v>2</v>
      </c>
      <c r="AJ12" s="98">
        <v>2</v>
      </c>
      <c r="AK12" s="137"/>
      <c r="AL12" s="188" t="str">
        <f t="shared" si="2"/>
        <v>U15</v>
      </c>
      <c r="AM12" s="69" t="str">
        <f t="shared" si="3"/>
        <v>1.55</v>
      </c>
      <c r="AN12" s="101">
        <v>0</v>
      </c>
      <c r="AO12" s="179"/>
      <c r="AP12" s="179"/>
      <c r="AQ12" s="179"/>
      <c r="AR12" s="179"/>
      <c r="AS12" s="179"/>
      <c r="AT12" s="179" t="e">
        <f t="shared" si="4"/>
        <v>#N/A</v>
      </c>
      <c r="AU12" s="179" t="e">
        <f t="shared" si="5"/>
        <v>#N/A</v>
      </c>
      <c r="AV12" s="179" t="str">
        <f>IF(OR(AM12=0,AM12=""),"",IF(OR(AM12=AM13,AM12=AM14,AM12=AM15,AM12=AM16,AM12=AM17,AM12=AM18,AM12=AM19,AM12=AM20,AM12=AM21,AM12=AM6,AM12=AM7,AM12=AM8,AM12=AM9,AM12=AM10,AM12=AM11),"=",""))</f>
        <v>=</v>
      </c>
      <c r="AW12" s="179" t="e">
        <f>IF(OR(AK12=0,AG12=0,#REF!="B"),"",AK12)</f>
        <v>#REF!</v>
      </c>
      <c r="AX12" s="179" t="e">
        <f>IF(OR(AK12=0,AG12=0,#REF!="A"),"",AK12)</f>
        <v>#REF!</v>
      </c>
      <c r="AZ12" s="102" t="e">
        <f t="shared" si="6"/>
        <v>#REF!</v>
      </c>
      <c r="BA12" s="102" t="e">
        <f t="shared" si="6"/>
        <v>#REF!</v>
      </c>
      <c r="BB12" s="93"/>
      <c r="BC12" s="102" t="str">
        <f t="shared" si="7"/>
        <v/>
      </c>
      <c r="BD12" s="102" t="str">
        <f t="shared" si="7"/>
        <v/>
      </c>
      <c r="BE12" s="102" t="str">
        <f t="shared" si="7"/>
        <v/>
      </c>
      <c r="BF12" s="102" t="str">
        <f t="shared" si="7"/>
        <v/>
      </c>
      <c r="BG12" s="102" t="str">
        <f t="shared" si="7"/>
        <v/>
      </c>
      <c r="BH12" s="102" t="str">
        <f t="shared" si="7"/>
        <v/>
      </c>
      <c r="BI12" s="102" t="str">
        <f t="shared" si="7"/>
        <v/>
      </c>
      <c r="BJ12" s="102" t="str">
        <f t="shared" si="7"/>
        <v/>
      </c>
      <c r="BK12" s="102" t="str">
        <f t="shared" si="8"/>
        <v/>
      </c>
      <c r="BL12" s="102" t="str">
        <f t="shared" si="8"/>
        <v/>
      </c>
      <c r="BM12" s="102" t="str">
        <f t="shared" si="8"/>
        <v/>
      </c>
      <c r="BN12" s="102" t="str">
        <f t="shared" si="8"/>
        <v/>
      </c>
      <c r="BO12" s="102" t="str">
        <f t="shared" si="8"/>
        <v/>
      </c>
      <c r="BP12" s="102" t="str">
        <f t="shared" si="8"/>
        <v/>
      </c>
      <c r="BQ12" s="102" t="str">
        <f t="shared" si="8"/>
        <v/>
      </c>
      <c r="BR12" s="102" t="str">
        <f t="shared" si="8"/>
        <v/>
      </c>
    </row>
    <row r="13" spans="1:93" ht="15.95" customHeight="1" x14ac:dyDescent="0.3">
      <c r="B13" s="179"/>
      <c r="C13" s="86"/>
      <c r="D13" s="86"/>
      <c r="E13" s="88">
        <v>8</v>
      </c>
      <c r="F13" s="172">
        <v>160</v>
      </c>
      <c r="G13" s="54" t="str">
        <f t="shared" si="0"/>
        <v>Polly WOODHOUSE</v>
      </c>
      <c r="H13" s="192" t="str">
        <f t="shared" si="1"/>
        <v>Sheffield &amp; Deanne AC</v>
      </c>
      <c r="I13" s="346"/>
      <c r="J13" s="347"/>
      <c r="K13" s="342"/>
      <c r="L13" s="343"/>
      <c r="M13" s="342" t="s">
        <v>1039</v>
      </c>
      <c r="N13" s="343"/>
      <c r="O13" s="342" t="s">
        <v>1039</v>
      </c>
      <c r="P13" s="343"/>
      <c r="Q13" s="342" t="s">
        <v>1042</v>
      </c>
      <c r="R13" s="343"/>
      <c r="S13" s="342"/>
      <c r="T13" s="343"/>
      <c r="U13" s="342"/>
      <c r="V13" s="343"/>
      <c r="W13" s="342"/>
      <c r="X13" s="343"/>
      <c r="Y13" s="342"/>
      <c r="Z13" s="343"/>
      <c r="AA13" s="342"/>
      <c r="AB13" s="343"/>
      <c r="AC13" s="342"/>
      <c r="AD13" s="343"/>
      <c r="AE13" s="342"/>
      <c r="AF13" s="343"/>
      <c r="AG13" s="344">
        <v>1.49</v>
      </c>
      <c r="AH13" s="345"/>
      <c r="AI13" s="98">
        <v>1</v>
      </c>
      <c r="AJ13" s="98" t="s">
        <v>1039</v>
      </c>
      <c r="AK13" s="137"/>
      <c r="AL13" s="188" t="str">
        <f t="shared" si="2"/>
        <v>U15</v>
      </c>
      <c r="AM13" s="69" t="str">
        <f t="shared" si="3"/>
        <v>1.50</v>
      </c>
      <c r="AN13" s="101">
        <v>0</v>
      </c>
      <c r="AO13" s="179"/>
      <c r="AP13" s="179"/>
      <c r="AQ13" s="179"/>
      <c r="AR13" s="179"/>
      <c r="AS13" s="179"/>
      <c r="AT13" s="179" t="e">
        <f t="shared" si="4"/>
        <v>#N/A</v>
      </c>
      <c r="AU13" s="179" t="e">
        <f t="shared" si="5"/>
        <v>#N/A</v>
      </c>
      <c r="AV13" s="179" t="str">
        <f>IF(OR(AM13=0,AM13=""),"",IF(OR(AM13=AM14,AM13=AM15,AM13=AM16,AM13=AM17,AM13=AM18,AM13=AM19,AM13=AM20,AM13=AM21,AM13=AM6,AM13=AM7,AM13=AM8,AM13=AM9,AM13=AM10,AM13=AM11,AM13=AM12),"=",""))</f>
        <v>=</v>
      </c>
      <c r="AW13" s="179" t="e">
        <f>IF(OR(AK13=0,AG13=0,#REF!="B"),"",AK13)</f>
        <v>#REF!</v>
      </c>
      <c r="AX13" s="179" t="e">
        <f>IF(OR(AK13=0,AG13=0,#REF!="A"),"",AK13)</f>
        <v>#REF!</v>
      </c>
      <c r="AZ13" s="102" t="e">
        <f t="shared" si="6"/>
        <v>#REF!</v>
      </c>
      <c r="BA13" s="102" t="e">
        <f t="shared" si="6"/>
        <v>#REF!</v>
      </c>
      <c r="BB13" s="93"/>
      <c r="BC13" s="102" t="str">
        <f t="shared" si="7"/>
        <v/>
      </c>
      <c r="BD13" s="102" t="str">
        <f t="shared" si="7"/>
        <v/>
      </c>
      <c r="BE13" s="102" t="str">
        <f t="shared" si="7"/>
        <v/>
      </c>
      <c r="BF13" s="102" t="str">
        <f t="shared" si="7"/>
        <v/>
      </c>
      <c r="BG13" s="102" t="str">
        <f t="shared" si="7"/>
        <v/>
      </c>
      <c r="BH13" s="102" t="str">
        <f t="shared" si="7"/>
        <v/>
      </c>
      <c r="BI13" s="102" t="str">
        <f t="shared" si="7"/>
        <v/>
      </c>
      <c r="BJ13" s="102" t="str">
        <f t="shared" si="7"/>
        <v/>
      </c>
      <c r="BK13" s="102" t="str">
        <f t="shared" si="8"/>
        <v/>
      </c>
      <c r="BL13" s="102" t="str">
        <f t="shared" si="8"/>
        <v/>
      </c>
      <c r="BM13" s="102" t="str">
        <f t="shared" si="8"/>
        <v/>
      </c>
      <c r="BN13" s="102" t="str">
        <f t="shared" si="8"/>
        <v/>
      </c>
      <c r="BO13" s="102" t="str">
        <f t="shared" si="8"/>
        <v/>
      </c>
      <c r="BP13" s="102" t="str">
        <f t="shared" si="8"/>
        <v/>
      </c>
      <c r="BQ13" s="102" t="str">
        <f t="shared" si="8"/>
        <v/>
      </c>
      <c r="BR13" s="102" t="str">
        <f t="shared" si="8"/>
        <v/>
      </c>
    </row>
    <row r="14" spans="1:93" ht="15.95" customHeight="1" x14ac:dyDescent="0.3">
      <c r="B14" s="179"/>
      <c r="C14" s="86"/>
      <c r="D14" s="86"/>
      <c r="E14" s="88">
        <v>9</v>
      </c>
      <c r="F14" s="203">
        <v>161</v>
      </c>
      <c r="G14" s="54" t="str">
        <f t="shared" si="0"/>
        <v>Jessica SMITH</v>
      </c>
      <c r="H14" s="192" t="str">
        <f t="shared" si="1"/>
        <v>Enfield and Haringey</v>
      </c>
      <c r="I14" s="346"/>
      <c r="J14" s="347"/>
      <c r="K14" s="342"/>
      <c r="L14" s="343"/>
      <c r="M14" s="342" t="s">
        <v>1039</v>
      </c>
      <c r="N14" s="343"/>
      <c r="O14" s="342" t="s">
        <v>1039</v>
      </c>
      <c r="P14" s="343"/>
      <c r="Q14" s="342" t="s">
        <v>1041</v>
      </c>
      <c r="R14" s="343"/>
      <c r="S14" s="342" t="s">
        <v>1042</v>
      </c>
      <c r="T14" s="343"/>
      <c r="U14" s="342"/>
      <c r="V14" s="343"/>
      <c r="W14" s="342"/>
      <c r="X14" s="343"/>
      <c r="Y14" s="342"/>
      <c r="Z14" s="343"/>
      <c r="AA14" s="342"/>
      <c r="AB14" s="343"/>
      <c r="AC14" s="342">
        <v>0</v>
      </c>
      <c r="AD14" s="343"/>
      <c r="AE14" s="342"/>
      <c r="AF14" s="343"/>
      <c r="AG14" s="344">
        <v>1.54</v>
      </c>
      <c r="AH14" s="345"/>
      <c r="AI14" s="98">
        <v>3</v>
      </c>
      <c r="AJ14" s="98">
        <v>2</v>
      </c>
      <c r="AK14" s="137"/>
      <c r="AL14" s="188" t="str">
        <f t="shared" si="2"/>
        <v>U20</v>
      </c>
      <c r="AM14" s="144" t="str">
        <f t="shared" si="3"/>
        <v>1.50</v>
      </c>
      <c r="AN14" s="101">
        <v>0</v>
      </c>
      <c r="AO14" s="179"/>
      <c r="AP14" s="179"/>
      <c r="AQ14" s="179"/>
      <c r="AR14" s="179"/>
      <c r="AS14" s="179"/>
      <c r="AT14" s="179" t="e">
        <f t="shared" si="4"/>
        <v>#N/A</v>
      </c>
      <c r="AU14" s="179" t="e">
        <f t="shared" si="5"/>
        <v>#N/A</v>
      </c>
      <c r="AV14" s="179" t="str">
        <f>IF(OR(AM14=0,AM14=""),"",IF(OR(AM14=AM15,AM14=AM16,AM14=AM17,AM14=AM18,AM14=AM19,AM14=AM20,AM14=AM21,AM14=AM6,AM14=AM7,AM14=AM8,AM14=AM9,AM14=AM10,AM14=AM11,AM14=AM12,AM14=AM13),"=",""))</f>
        <v>=</v>
      </c>
      <c r="AW14" s="179" t="e">
        <f>IF(OR(AK14=0,AG14=0,#REF!="B"),"",AK14)</f>
        <v>#REF!</v>
      </c>
      <c r="AX14" s="179" t="e">
        <f>IF(OR(AK14=0,AG14=0,#REF!="A"),"",AK14)</f>
        <v>#REF!</v>
      </c>
      <c r="AZ14" s="102" t="e">
        <f t="shared" si="6"/>
        <v>#REF!</v>
      </c>
      <c r="BA14" s="102" t="e">
        <f t="shared" si="6"/>
        <v>#REF!</v>
      </c>
      <c r="BB14" s="93"/>
      <c r="BC14" s="102" t="str">
        <f t="shared" si="7"/>
        <v/>
      </c>
      <c r="BD14" s="102" t="str">
        <f t="shared" si="7"/>
        <v/>
      </c>
      <c r="BE14" s="102" t="str">
        <f t="shared" si="7"/>
        <v/>
      </c>
      <c r="BF14" s="102" t="str">
        <f t="shared" si="7"/>
        <v/>
      </c>
      <c r="BG14" s="102" t="str">
        <f t="shared" si="7"/>
        <v/>
      </c>
      <c r="BH14" s="102" t="str">
        <f t="shared" si="7"/>
        <v/>
      </c>
      <c r="BI14" s="102" t="str">
        <f t="shared" si="7"/>
        <v/>
      </c>
      <c r="BJ14" s="102" t="str">
        <f t="shared" si="7"/>
        <v/>
      </c>
      <c r="BK14" s="102" t="str">
        <f t="shared" si="8"/>
        <v/>
      </c>
      <c r="BL14" s="102" t="str">
        <f t="shared" si="8"/>
        <v/>
      </c>
      <c r="BM14" s="102" t="str">
        <f t="shared" si="8"/>
        <v/>
      </c>
      <c r="BN14" s="102" t="str">
        <f t="shared" si="8"/>
        <v/>
      </c>
      <c r="BO14" s="102" t="str">
        <f t="shared" si="8"/>
        <v/>
      </c>
      <c r="BP14" s="102" t="str">
        <f t="shared" si="8"/>
        <v/>
      </c>
      <c r="BQ14" s="102" t="str">
        <f t="shared" si="8"/>
        <v/>
      </c>
      <c r="BR14" s="102" t="str">
        <f t="shared" si="8"/>
        <v/>
      </c>
    </row>
    <row r="15" spans="1:93" ht="15.95" customHeight="1" x14ac:dyDescent="0.3">
      <c r="B15" s="179"/>
      <c r="C15" s="86"/>
      <c r="D15" s="86"/>
      <c r="E15" s="88">
        <v>10</v>
      </c>
      <c r="F15" s="172">
        <v>171</v>
      </c>
      <c r="G15" s="54" t="str">
        <f t="shared" si="0"/>
        <v>Ellie PULLIN</v>
      </c>
      <c r="H15" s="192" t="str">
        <f t="shared" si="1"/>
        <v>Notts AC</v>
      </c>
      <c r="I15" s="346"/>
      <c r="J15" s="347"/>
      <c r="K15" s="342"/>
      <c r="L15" s="343"/>
      <c r="M15" s="342"/>
      <c r="N15" s="343"/>
      <c r="O15" s="342"/>
      <c r="P15" s="343"/>
      <c r="Q15" s="342"/>
      <c r="R15" s="343"/>
      <c r="S15" s="342" t="s">
        <v>1039</v>
      </c>
      <c r="T15" s="343"/>
      <c r="U15" s="342" t="s">
        <v>1039</v>
      </c>
      <c r="V15" s="343"/>
      <c r="W15" s="342" t="s">
        <v>1040</v>
      </c>
      <c r="X15" s="343"/>
      <c r="Y15" s="342" t="s">
        <v>1041</v>
      </c>
      <c r="Z15" s="343"/>
      <c r="AA15" s="342" t="s">
        <v>1040</v>
      </c>
      <c r="AB15" s="343"/>
      <c r="AC15" s="342" t="s">
        <v>1042</v>
      </c>
      <c r="AD15" s="343"/>
      <c r="AE15" s="342"/>
      <c r="AF15" s="343"/>
      <c r="AG15" s="344">
        <v>1.68</v>
      </c>
      <c r="AH15" s="345"/>
      <c r="AI15" s="98">
        <v>2</v>
      </c>
      <c r="AJ15" s="98">
        <v>4</v>
      </c>
      <c r="AK15" s="137"/>
      <c r="AL15" s="188" t="str">
        <f t="shared" si="2"/>
        <v>U15</v>
      </c>
      <c r="AM15" s="69" t="str">
        <f t="shared" si="3"/>
        <v>1.65</v>
      </c>
      <c r="AN15" s="101">
        <v>0</v>
      </c>
      <c r="AO15" s="179"/>
      <c r="AP15" s="179"/>
      <c r="AQ15" s="179"/>
      <c r="AR15" s="179"/>
      <c r="AS15" s="179"/>
      <c r="AT15" s="179" t="e">
        <f t="shared" si="4"/>
        <v>#N/A</v>
      </c>
      <c r="AU15" s="179" t="e">
        <f t="shared" si="5"/>
        <v>#N/A</v>
      </c>
      <c r="AV15" s="179" t="str">
        <f>IF(OR(AM15=0,AM15=""),"",IF(OR(AM15=AM16,AM15=AM17,AM15=AM18,AM15=AM19,AM15=AM20,AM15=AM21,AM15=AM6,AM15=AM7,AM15=AM8,AM15=AM9,AM15=AM10,AM15=AM11,AM15=AM12,AM15=AM13,AM15=AM14),"=",""))</f>
        <v>=</v>
      </c>
      <c r="AW15" s="179" t="e">
        <f>IF(OR(AK15=0,AG15=0,#REF!="B"),"",AK15)</f>
        <v>#REF!</v>
      </c>
      <c r="AX15" s="179" t="e">
        <f>IF(OR(AK15=0,AG15=0,#REF!="A"),"",AK15)</f>
        <v>#REF!</v>
      </c>
      <c r="AZ15" s="102" t="e">
        <f t="shared" si="6"/>
        <v>#REF!</v>
      </c>
      <c r="BA15" s="102" t="e">
        <f t="shared" si="6"/>
        <v>#REF!</v>
      </c>
      <c r="BB15" s="93"/>
      <c r="BC15" s="102" t="str">
        <f t="shared" si="7"/>
        <v/>
      </c>
      <c r="BD15" s="102" t="str">
        <f t="shared" si="7"/>
        <v/>
      </c>
      <c r="BE15" s="102" t="str">
        <f t="shared" si="7"/>
        <v/>
      </c>
      <c r="BF15" s="102" t="str">
        <f t="shared" si="7"/>
        <v/>
      </c>
      <c r="BG15" s="102" t="str">
        <f t="shared" si="7"/>
        <v/>
      </c>
      <c r="BH15" s="102" t="str">
        <f t="shared" si="7"/>
        <v/>
      </c>
      <c r="BI15" s="102" t="str">
        <f t="shared" si="7"/>
        <v/>
      </c>
      <c r="BJ15" s="102" t="str">
        <f t="shared" si="7"/>
        <v/>
      </c>
      <c r="BK15" s="102" t="str">
        <f t="shared" si="8"/>
        <v/>
      </c>
      <c r="BL15" s="102" t="str">
        <f t="shared" si="8"/>
        <v/>
      </c>
      <c r="BM15" s="102" t="str">
        <f t="shared" si="8"/>
        <v/>
      </c>
      <c r="BN15" s="102" t="str">
        <f t="shared" si="8"/>
        <v/>
      </c>
      <c r="BO15" s="102" t="str">
        <f t="shared" si="8"/>
        <v/>
      </c>
      <c r="BP15" s="102" t="str">
        <f t="shared" si="8"/>
        <v/>
      </c>
      <c r="BQ15" s="102" t="str">
        <f t="shared" si="8"/>
        <v/>
      </c>
      <c r="BR15" s="102" t="str">
        <f t="shared" si="8"/>
        <v/>
      </c>
    </row>
    <row r="16" spans="1:93" ht="15.95" customHeight="1" x14ac:dyDescent="0.3">
      <c r="B16" s="179"/>
      <c r="C16" s="86"/>
      <c r="D16" s="86"/>
      <c r="E16" s="88">
        <v>11</v>
      </c>
      <c r="F16" s="172">
        <v>174</v>
      </c>
      <c r="G16" s="54" t="str">
        <f t="shared" si="0"/>
        <v>Kacey WALTERS</v>
      </c>
      <c r="H16" s="192" t="str">
        <f t="shared" si="1"/>
        <v>Cambridge Harriers</v>
      </c>
      <c r="I16" s="346"/>
      <c r="J16" s="347"/>
      <c r="K16" s="342"/>
      <c r="L16" s="343"/>
      <c r="M16" s="342"/>
      <c r="N16" s="343"/>
      <c r="O16" s="342"/>
      <c r="P16" s="343"/>
      <c r="Q16" s="342" t="s">
        <v>1039</v>
      </c>
      <c r="R16" s="343"/>
      <c r="S16" s="342" t="s">
        <v>1039</v>
      </c>
      <c r="T16" s="343"/>
      <c r="U16" s="342" t="s">
        <v>1039</v>
      </c>
      <c r="V16" s="343"/>
      <c r="W16" s="342" t="s">
        <v>1039</v>
      </c>
      <c r="X16" s="343"/>
      <c r="Y16" s="342" t="s">
        <v>1040</v>
      </c>
      <c r="Z16" s="343"/>
      <c r="AA16" s="342" t="s">
        <v>1042</v>
      </c>
      <c r="AB16" s="343"/>
      <c r="AC16" s="342"/>
      <c r="AD16" s="343"/>
      <c r="AE16" s="342"/>
      <c r="AF16" s="343"/>
      <c r="AG16" s="344">
        <v>1.66</v>
      </c>
      <c r="AH16" s="345"/>
      <c r="AI16" s="98">
        <v>2</v>
      </c>
      <c r="AJ16" s="98">
        <v>1</v>
      </c>
      <c r="AK16" s="137"/>
      <c r="AL16" s="188" t="str">
        <f t="shared" si="2"/>
        <v>U15</v>
      </c>
      <c r="AM16" s="69" t="str">
        <f t="shared" si="3"/>
        <v>1.72</v>
      </c>
      <c r="AN16" s="101">
        <v>0</v>
      </c>
      <c r="AO16" s="179"/>
      <c r="AP16" s="179"/>
      <c r="AQ16" s="179"/>
      <c r="AR16" s="179"/>
      <c r="AS16" s="179"/>
      <c r="AT16" s="179" t="str">
        <f t="shared" si="4"/>
        <v/>
      </c>
      <c r="AU16" s="179" t="str">
        <f t="shared" si="5"/>
        <v/>
      </c>
      <c r="AV16" s="179" t="str">
        <f>IF(OR(AM16=0,AM16=""),"",IF(OR(AM16=AM17,AM16=AM18,AM16=AM19,AM16=AM20,AM16=AM21,AM16=AM6,AM16=AM7,AM16=AM8,AM16=AM9,AM16=AM10,AM16=AM11,AM16=AM12,AM16=AM13,AM16=AM14,AM16=AM15),"=",""))</f>
        <v/>
      </c>
      <c r="AW16" s="179" t="e">
        <f>IF(OR(AK16=0,AG16=0,#REF!="B"),"",AK16)</f>
        <v>#REF!</v>
      </c>
      <c r="AX16" s="179" t="e">
        <f>IF(OR(AK16=0,AG16=0,#REF!="A"),"",AK16)</f>
        <v>#REF!</v>
      </c>
      <c r="AZ16" s="102" t="e">
        <f t="shared" si="6"/>
        <v>#REF!</v>
      </c>
      <c r="BA16" s="102" t="e">
        <f t="shared" si="6"/>
        <v>#REF!</v>
      </c>
      <c r="BB16" s="93"/>
      <c r="BC16" s="102" t="str">
        <f t="shared" si="7"/>
        <v/>
      </c>
      <c r="BD16" s="102" t="str">
        <f t="shared" si="7"/>
        <v/>
      </c>
      <c r="BE16" s="102" t="str">
        <f t="shared" si="7"/>
        <v/>
      </c>
      <c r="BF16" s="102" t="str">
        <f t="shared" si="7"/>
        <v/>
      </c>
      <c r="BG16" s="102" t="str">
        <f t="shared" si="7"/>
        <v/>
      </c>
      <c r="BH16" s="102" t="str">
        <f t="shared" si="7"/>
        <v/>
      </c>
      <c r="BI16" s="102" t="str">
        <f t="shared" si="7"/>
        <v/>
      </c>
      <c r="BJ16" s="102" t="str">
        <f t="shared" si="7"/>
        <v/>
      </c>
      <c r="BK16" s="102" t="str">
        <f t="shared" si="8"/>
        <v/>
      </c>
      <c r="BL16" s="102" t="str">
        <f t="shared" si="8"/>
        <v/>
      </c>
      <c r="BM16" s="102" t="str">
        <f t="shared" si="8"/>
        <v/>
      </c>
      <c r="BN16" s="102" t="str">
        <f t="shared" si="8"/>
        <v/>
      </c>
      <c r="BO16" s="102" t="str">
        <f t="shared" si="8"/>
        <v/>
      </c>
      <c r="BP16" s="102" t="str">
        <f t="shared" si="8"/>
        <v/>
      </c>
      <c r="BQ16" s="102" t="str">
        <f t="shared" si="8"/>
        <v/>
      </c>
      <c r="BR16" s="102" t="str">
        <f t="shared" si="8"/>
        <v/>
      </c>
    </row>
    <row r="17" spans="2:70" ht="15.95" customHeight="1" x14ac:dyDescent="0.3">
      <c r="B17" s="179"/>
      <c r="C17" s="86"/>
      <c r="D17" s="86"/>
      <c r="E17" s="88">
        <v>12</v>
      </c>
      <c r="F17" s="172">
        <v>173</v>
      </c>
      <c r="G17" s="54" t="str">
        <f t="shared" si="0"/>
        <v>Charlotte KERR</v>
      </c>
      <c r="H17" s="192" t="str">
        <f t="shared" si="1"/>
        <v>Rotherham Harriers AC</v>
      </c>
      <c r="I17" s="346"/>
      <c r="J17" s="347"/>
      <c r="K17" s="342"/>
      <c r="L17" s="343"/>
      <c r="M17" s="342"/>
      <c r="N17" s="343"/>
      <c r="O17" s="342"/>
      <c r="P17" s="343"/>
      <c r="Q17" s="342" t="s">
        <v>1039</v>
      </c>
      <c r="R17" s="343"/>
      <c r="S17" s="342" t="s">
        <v>1054</v>
      </c>
      <c r="T17" s="343"/>
      <c r="U17" s="342" t="s">
        <v>1040</v>
      </c>
      <c r="V17" s="343"/>
      <c r="W17" s="342" t="s">
        <v>1039</v>
      </c>
      <c r="X17" s="343"/>
      <c r="Y17" s="342" t="s">
        <v>1042</v>
      </c>
      <c r="Z17" s="343"/>
      <c r="AA17" s="342"/>
      <c r="AB17" s="343"/>
      <c r="AC17" s="342"/>
      <c r="AD17" s="343"/>
      <c r="AE17" s="342"/>
      <c r="AF17" s="343"/>
      <c r="AG17" s="344">
        <v>1.63</v>
      </c>
      <c r="AH17" s="345"/>
      <c r="AI17" s="98">
        <v>1</v>
      </c>
      <c r="AJ17" s="98">
        <v>1</v>
      </c>
      <c r="AK17" s="137"/>
      <c r="AL17" s="188" t="str">
        <f t="shared" si="2"/>
        <v>U20</v>
      </c>
      <c r="AM17" s="69" t="str">
        <f t="shared" si="3"/>
        <v>1.68</v>
      </c>
      <c r="AN17" s="101">
        <v>0</v>
      </c>
      <c r="AO17" s="179"/>
      <c r="AP17" s="179"/>
      <c r="AQ17" s="179"/>
      <c r="AR17" s="179"/>
      <c r="AS17" s="179"/>
      <c r="AT17" s="179" t="str">
        <f t="shared" si="4"/>
        <v/>
      </c>
      <c r="AU17" s="179" t="str">
        <f t="shared" si="5"/>
        <v/>
      </c>
      <c r="AV17" s="179" t="str">
        <f>IF(OR(AM17=0,AM17=""),"",IF(OR(AM17=AM18,AM17=AM19,AM17=AM20,AM17=AM21,AM17=AM6,AM17=AM7,AM17=AM8,AM17=AM9,AM17=AM10,AM17=AM11,AM17=AM12,AM17=AM13,AM17=AM14,AM17=AM15,AM17=AM16),"=",""))</f>
        <v/>
      </c>
      <c r="AW17" s="179" t="e">
        <f>IF(OR(AK17=0,AG17=0,#REF!="B"),"",AK17)</f>
        <v>#REF!</v>
      </c>
      <c r="AX17" s="179" t="e">
        <f>IF(OR(AK17=0,AG17=0,#REF!="A"),"",AK17)</f>
        <v>#REF!</v>
      </c>
      <c r="AZ17" s="102" t="e">
        <f t="shared" si="6"/>
        <v>#REF!</v>
      </c>
      <c r="BA17" s="102" t="e">
        <f t="shared" si="6"/>
        <v>#REF!</v>
      </c>
      <c r="BB17" s="93"/>
      <c r="BC17" s="102" t="str">
        <f t="shared" si="7"/>
        <v/>
      </c>
      <c r="BD17" s="102" t="str">
        <f t="shared" si="7"/>
        <v/>
      </c>
      <c r="BE17" s="102" t="str">
        <f t="shared" si="7"/>
        <v/>
      </c>
      <c r="BF17" s="102" t="str">
        <f t="shared" si="7"/>
        <v/>
      </c>
      <c r="BG17" s="102" t="str">
        <f t="shared" si="7"/>
        <v/>
      </c>
      <c r="BH17" s="102" t="str">
        <f t="shared" si="7"/>
        <v/>
      </c>
      <c r="BI17" s="102" t="str">
        <f t="shared" si="7"/>
        <v/>
      </c>
      <c r="BJ17" s="102" t="str">
        <f t="shared" si="7"/>
        <v/>
      </c>
      <c r="BK17" s="102" t="str">
        <f t="shared" si="8"/>
        <v/>
      </c>
      <c r="BL17" s="102" t="str">
        <f t="shared" si="8"/>
        <v/>
      </c>
      <c r="BM17" s="102" t="str">
        <f t="shared" si="8"/>
        <v/>
      </c>
      <c r="BN17" s="102" t="str">
        <f t="shared" si="8"/>
        <v/>
      </c>
      <c r="BO17" s="102" t="str">
        <f t="shared" si="8"/>
        <v/>
      </c>
      <c r="BP17" s="102" t="str">
        <f t="shared" si="8"/>
        <v/>
      </c>
      <c r="BQ17" s="102" t="str">
        <f t="shared" si="8"/>
        <v/>
      </c>
      <c r="BR17" s="102" t="str">
        <f t="shared" si="8"/>
        <v/>
      </c>
    </row>
    <row r="18" spans="2:70" ht="15.95" customHeight="1" x14ac:dyDescent="0.3">
      <c r="B18" s="179"/>
      <c r="C18" s="86"/>
      <c r="D18" s="86"/>
      <c r="E18" s="88">
        <v>13</v>
      </c>
      <c r="F18" s="172">
        <v>85</v>
      </c>
      <c r="G18" s="232" t="s">
        <v>1043</v>
      </c>
      <c r="H18" s="192" t="s">
        <v>1044</v>
      </c>
      <c r="I18" s="346"/>
      <c r="J18" s="347"/>
      <c r="K18" s="342"/>
      <c r="L18" s="343"/>
      <c r="M18" s="342"/>
      <c r="N18" s="343"/>
      <c r="O18" s="342"/>
      <c r="P18" s="343"/>
      <c r="Q18" s="342"/>
      <c r="R18" s="343"/>
      <c r="S18" s="342"/>
      <c r="T18" s="343"/>
      <c r="U18" s="342" t="s">
        <v>1039</v>
      </c>
      <c r="V18" s="343"/>
      <c r="W18" s="342" t="s">
        <v>1039</v>
      </c>
      <c r="X18" s="343"/>
      <c r="Y18" s="342" t="s">
        <v>1039</v>
      </c>
      <c r="Z18" s="343"/>
      <c r="AA18" s="342" t="s">
        <v>1039</v>
      </c>
      <c r="AB18" s="343"/>
      <c r="AC18" s="342" t="s">
        <v>1040</v>
      </c>
      <c r="AD18" s="343"/>
      <c r="AE18" s="342" t="s">
        <v>1042</v>
      </c>
      <c r="AF18" s="343"/>
      <c r="AG18" s="344">
        <v>1.7</v>
      </c>
      <c r="AH18" s="345"/>
      <c r="AI18" s="98">
        <v>2</v>
      </c>
      <c r="AJ18" s="98">
        <v>1</v>
      </c>
      <c r="AK18" s="137"/>
      <c r="AL18" s="188" t="s">
        <v>1045</v>
      </c>
      <c r="AM18" s="69">
        <v>1.75</v>
      </c>
      <c r="AN18" s="101">
        <v>0</v>
      </c>
      <c r="AO18" s="179"/>
      <c r="AP18" s="179" t="str">
        <f t="shared" ref="AP18:AP21" si="9">IF(AQ18="","",REPT(AR18,AQ18-1))</f>
        <v/>
      </c>
      <c r="AQ18" s="179" t="str">
        <f t="shared" ref="AQ18:AQ21" si="10">IF(AR18="","",HLOOKUP(AL18,$BC$5:$BJ$22,18,FALSE))</f>
        <v/>
      </c>
      <c r="AR18" s="179" t="str">
        <f>IF(OR(AL18=0,AL18=""),"",IF(OR(AL18=AL19,AL18=AL20,AL18=AL21,AL18=AL6,AL18=AL7,AL18=AL8,AL18=AL9,AL18=AL10,AL18=AL11,AL18=AL12,AL18=AL13,AL18=AL14,AL18=AL15,AL18=AL16,AL18=AL17),"=",""))</f>
        <v/>
      </c>
      <c r="AS18" s="179"/>
      <c r="AT18" s="179" t="str">
        <f t="shared" si="4"/>
        <v/>
      </c>
      <c r="AU18" s="179" t="str">
        <f t="shared" si="5"/>
        <v/>
      </c>
      <c r="AV18" s="179" t="str">
        <f>IF(OR(AM18=0,AM18=""),"",IF(OR(AM18=AM19,AM18=AM20,AM18=AM21,AM18=AM6,AM18=AM7,AM18=AM8,AM18=AM9,AM18=AM10,AM18=AM11,AM18=AM12,AM18=AM13,AM18=AM14,AM18=AM15,AM18=AM16,AM18=AM17),"=",""))</f>
        <v/>
      </c>
      <c r="AW18" s="179" t="e">
        <f>IF(OR(AK18=0,AG18=0,#REF!="B"),"",AK18)</f>
        <v>#REF!</v>
      </c>
      <c r="AX18" s="179" t="e">
        <f>IF(OR(AK18=0,AG18=0,#REF!="A"),"",AK18)</f>
        <v>#REF!</v>
      </c>
      <c r="AZ18" s="102" t="e">
        <f t="shared" si="6"/>
        <v>#REF!</v>
      </c>
      <c r="BA18" s="102" t="e">
        <f t="shared" si="6"/>
        <v>#REF!</v>
      </c>
      <c r="BB18" s="93"/>
      <c r="BC18" s="102" t="str">
        <f t="shared" si="7"/>
        <v/>
      </c>
      <c r="BD18" s="102" t="str">
        <f t="shared" si="7"/>
        <v/>
      </c>
      <c r="BE18" s="102" t="str">
        <f t="shared" si="7"/>
        <v/>
      </c>
      <c r="BF18" s="102" t="str">
        <f t="shared" si="7"/>
        <v/>
      </c>
      <c r="BG18" s="102" t="str">
        <f t="shared" si="7"/>
        <v/>
      </c>
      <c r="BH18" s="102" t="str">
        <f t="shared" si="7"/>
        <v/>
      </c>
      <c r="BI18" s="102" t="str">
        <f t="shared" si="7"/>
        <v/>
      </c>
      <c r="BJ18" s="102" t="str">
        <f t="shared" si="7"/>
        <v/>
      </c>
      <c r="BK18" s="102" t="str">
        <f t="shared" si="8"/>
        <v/>
      </c>
      <c r="BL18" s="102" t="str">
        <f t="shared" si="8"/>
        <v/>
      </c>
      <c r="BM18" s="102" t="str">
        <f t="shared" si="8"/>
        <v/>
      </c>
      <c r="BN18" s="102" t="str">
        <f t="shared" si="8"/>
        <v/>
      </c>
      <c r="BO18" s="102" t="str">
        <f t="shared" si="8"/>
        <v/>
      </c>
      <c r="BP18" s="102" t="str">
        <f t="shared" si="8"/>
        <v/>
      </c>
      <c r="BQ18" s="102" t="str">
        <f t="shared" si="8"/>
        <v/>
      </c>
      <c r="BR18" s="102" t="str">
        <f t="shared" si="8"/>
        <v/>
      </c>
    </row>
    <row r="19" spans="2:70" ht="15.95" customHeight="1" x14ac:dyDescent="0.3">
      <c r="B19" s="179"/>
      <c r="C19" s="86"/>
      <c r="D19" s="86"/>
      <c r="E19" s="88">
        <v>14</v>
      </c>
      <c r="F19" s="172"/>
      <c r="G19" s="54" t="str">
        <f t="shared" si="0"/>
        <v/>
      </c>
      <c r="H19" s="192" t="str">
        <f t="shared" si="1"/>
        <v/>
      </c>
      <c r="I19" s="346"/>
      <c r="J19" s="347"/>
      <c r="K19" s="342"/>
      <c r="L19" s="343"/>
      <c r="M19" s="342"/>
      <c r="N19" s="343"/>
      <c r="O19" s="342"/>
      <c r="P19" s="343"/>
      <c r="Q19" s="342"/>
      <c r="R19" s="343"/>
      <c r="S19" s="342"/>
      <c r="T19" s="343"/>
      <c r="U19" s="342"/>
      <c r="V19" s="343"/>
      <c r="W19" s="342"/>
      <c r="X19" s="343"/>
      <c r="Y19" s="342"/>
      <c r="Z19" s="343"/>
      <c r="AA19" s="342"/>
      <c r="AB19" s="343"/>
      <c r="AC19" s="342"/>
      <c r="AD19" s="343"/>
      <c r="AE19" s="342"/>
      <c r="AF19" s="343"/>
      <c r="AG19" s="344">
        <v>0</v>
      </c>
      <c r="AH19" s="345"/>
      <c r="AI19" s="98"/>
      <c r="AJ19" s="98"/>
      <c r="AK19" s="137"/>
      <c r="AL19" s="188" t="str">
        <f t="shared" si="2"/>
        <v/>
      </c>
      <c r="AM19" s="69" t="str">
        <f t="shared" si="3"/>
        <v/>
      </c>
      <c r="AN19" s="101">
        <v>0</v>
      </c>
      <c r="AO19" s="179"/>
      <c r="AP19" s="179" t="str">
        <f t="shared" si="9"/>
        <v/>
      </c>
      <c r="AQ19" s="179" t="str">
        <f t="shared" si="10"/>
        <v/>
      </c>
      <c r="AR19" s="179" t="str">
        <f>IF(OR(AL19=0,AL19=""),"",IF(OR(AL19=AL20,AL19=AL21,AL19=AL6,AL19=AL7,AL19=AL8,AL19=AL9,AL19=AL10,AL19=AL11,AL19=AL12,AL19=AL13,AL19=AL14,AL19=AL15,AL19=AL16,AL19=AL17,AL19=AL18),"=",""))</f>
        <v/>
      </c>
      <c r="AS19" s="179"/>
      <c r="AT19" s="179" t="str">
        <f t="shared" si="4"/>
        <v/>
      </c>
      <c r="AU19" s="179" t="str">
        <f t="shared" si="5"/>
        <v/>
      </c>
      <c r="AV19" s="179" t="str">
        <f>IF(OR(AM19=0,AM19=""),"",IF(OR(AM19=AM20,AM19=AM21,AM19=AM6,AM19=AM7,AM19=AM8,AM19=AM9,AM19=AM10,AM19=AM11,AM19=AM12,AM19=AM13,AM19=AM14,AM19=AM15,AM19=AM16,AM19=AM17,AM19=AM18),"=",""))</f>
        <v/>
      </c>
      <c r="AW19" s="179" t="e">
        <f>IF(OR(AK19=0,AG19=0,#REF!="B"),"",AK19)</f>
        <v>#REF!</v>
      </c>
      <c r="AX19" s="179" t="e">
        <f>IF(OR(AK19=0,AG19=0,#REF!="A"),"",AK19)</f>
        <v>#REF!</v>
      </c>
      <c r="AZ19" s="102" t="e">
        <f t="shared" si="6"/>
        <v>#REF!</v>
      </c>
      <c r="BA19" s="102" t="e">
        <f t="shared" si="6"/>
        <v>#REF!</v>
      </c>
      <c r="BB19" s="93"/>
      <c r="BC19" s="102" t="str">
        <f t="shared" si="7"/>
        <v/>
      </c>
      <c r="BD19" s="102" t="str">
        <f t="shared" si="7"/>
        <v/>
      </c>
      <c r="BE19" s="102" t="str">
        <f t="shared" si="7"/>
        <v/>
      </c>
      <c r="BF19" s="102" t="str">
        <f t="shared" si="7"/>
        <v/>
      </c>
      <c r="BG19" s="102" t="str">
        <f t="shared" si="7"/>
        <v/>
      </c>
      <c r="BH19" s="102" t="str">
        <f t="shared" si="7"/>
        <v/>
      </c>
      <c r="BI19" s="102" t="str">
        <f t="shared" si="7"/>
        <v/>
      </c>
      <c r="BJ19" s="102" t="str">
        <f t="shared" si="7"/>
        <v/>
      </c>
      <c r="BK19" s="102" t="str">
        <f t="shared" si="8"/>
        <v/>
      </c>
      <c r="BL19" s="102" t="str">
        <f t="shared" si="8"/>
        <v/>
      </c>
      <c r="BM19" s="102" t="str">
        <f t="shared" si="8"/>
        <v/>
      </c>
      <c r="BN19" s="102" t="str">
        <f t="shared" si="8"/>
        <v/>
      </c>
      <c r="BO19" s="102" t="str">
        <f t="shared" si="8"/>
        <v/>
      </c>
      <c r="BP19" s="102" t="str">
        <f t="shared" si="8"/>
        <v/>
      </c>
      <c r="BQ19" s="102" t="str">
        <f t="shared" si="8"/>
        <v/>
      </c>
      <c r="BR19" s="102" t="str">
        <f t="shared" si="8"/>
        <v/>
      </c>
    </row>
    <row r="20" spans="2:70" ht="15.95" customHeight="1" x14ac:dyDescent="0.3">
      <c r="B20" s="179"/>
      <c r="C20" s="86"/>
      <c r="D20" s="86"/>
      <c r="E20" s="88">
        <v>15</v>
      </c>
      <c r="F20" s="172"/>
      <c r="G20" s="54" t="str">
        <f t="shared" si="0"/>
        <v/>
      </c>
      <c r="H20" s="192" t="str">
        <f t="shared" si="1"/>
        <v/>
      </c>
      <c r="I20" s="346"/>
      <c r="J20" s="347"/>
      <c r="K20" s="342"/>
      <c r="L20" s="343"/>
      <c r="M20" s="342"/>
      <c r="N20" s="343"/>
      <c r="O20" s="342"/>
      <c r="P20" s="343"/>
      <c r="Q20" s="342"/>
      <c r="R20" s="343"/>
      <c r="S20" s="342"/>
      <c r="T20" s="343"/>
      <c r="U20" s="342"/>
      <c r="V20" s="343"/>
      <c r="W20" s="342"/>
      <c r="X20" s="343"/>
      <c r="Y20" s="342"/>
      <c r="Z20" s="343"/>
      <c r="AA20" s="342"/>
      <c r="AB20" s="343"/>
      <c r="AC20" s="342"/>
      <c r="AD20" s="343"/>
      <c r="AE20" s="342"/>
      <c r="AF20" s="343"/>
      <c r="AG20" s="344">
        <v>0</v>
      </c>
      <c r="AH20" s="345"/>
      <c r="AI20" s="98"/>
      <c r="AJ20" s="98"/>
      <c r="AK20" s="137"/>
      <c r="AL20" s="188" t="str">
        <f t="shared" si="2"/>
        <v/>
      </c>
      <c r="AM20" s="69" t="str">
        <f t="shared" si="3"/>
        <v/>
      </c>
      <c r="AN20" s="101">
        <v>0</v>
      </c>
      <c r="AO20" s="179"/>
      <c r="AP20" s="179" t="str">
        <f t="shared" si="9"/>
        <v/>
      </c>
      <c r="AQ20" s="179" t="str">
        <f t="shared" si="10"/>
        <v/>
      </c>
      <c r="AR20" s="179" t="str">
        <f>IF(OR(AL20=0,AL20=""),"",IF(OR(AL20=AL21,AL20=AL6,AL20=AL7,AL20=AL8,AL20=AL9,AL20=AL10,AL20=AL11,AL20=AL12,AL20=AL13,AL20=AL14,AL20=AL15,AL20=AL16,AL20=AL17,AL20=AL18,AL20=AL19),"=",""))</f>
        <v/>
      </c>
      <c r="AS20" s="179"/>
      <c r="AT20" s="179" t="str">
        <f t="shared" si="4"/>
        <v/>
      </c>
      <c r="AU20" s="179" t="str">
        <f t="shared" si="5"/>
        <v/>
      </c>
      <c r="AV20" s="179" t="str">
        <f>IF(OR(AM20=0,AM20=""),"",IF(OR(AM20=AM21,AM20=AM6,AM20=AM7,AM20=AM8,AM20=AM9,AM20=AM10,AM20=AM11,AM20=AM12,AM20=AM13,AM20=AM14,AM20=AM15,AM20=AM16,AM20=AM17,AM20=AM18,AM20=AM19),"=",""))</f>
        <v/>
      </c>
      <c r="AW20" s="179" t="e">
        <f>IF(OR(AK20=0,AG20=0,#REF!="B"),"",AK20)</f>
        <v>#REF!</v>
      </c>
      <c r="AX20" s="179" t="e">
        <f>IF(OR(AK20=0,AG20=0,#REF!="A"),"",AK20)</f>
        <v>#REF!</v>
      </c>
      <c r="AZ20" s="102" t="e">
        <f t="shared" si="6"/>
        <v>#REF!</v>
      </c>
      <c r="BA20" s="102" t="e">
        <f t="shared" si="6"/>
        <v>#REF!</v>
      </c>
      <c r="BB20" s="93"/>
      <c r="BC20" s="102" t="str">
        <f t="shared" si="7"/>
        <v/>
      </c>
      <c r="BD20" s="102" t="str">
        <f t="shared" si="7"/>
        <v/>
      </c>
      <c r="BE20" s="102" t="str">
        <f t="shared" si="7"/>
        <v/>
      </c>
      <c r="BF20" s="102" t="str">
        <f t="shared" si="7"/>
        <v/>
      </c>
      <c r="BG20" s="102" t="str">
        <f t="shared" si="7"/>
        <v/>
      </c>
      <c r="BH20" s="102" t="str">
        <f t="shared" si="7"/>
        <v/>
      </c>
      <c r="BI20" s="102" t="str">
        <f t="shared" si="7"/>
        <v/>
      </c>
      <c r="BJ20" s="102" t="str">
        <f t="shared" si="7"/>
        <v/>
      </c>
      <c r="BK20" s="102" t="str">
        <f t="shared" si="8"/>
        <v/>
      </c>
      <c r="BL20" s="102" t="str">
        <f t="shared" si="8"/>
        <v/>
      </c>
      <c r="BM20" s="102" t="str">
        <f t="shared" si="8"/>
        <v/>
      </c>
      <c r="BN20" s="102" t="str">
        <f t="shared" si="8"/>
        <v/>
      </c>
      <c r="BO20" s="102" t="str">
        <f t="shared" si="8"/>
        <v/>
      </c>
      <c r="BP20" s="102" t="str">
        <f t="shared" si="8"/>
        <v/>
      </c>
      <c r="BQ20" s="102" t="str">
        <f t="shared" si="8"/>
        <v/>
      </c>
      <c r="BR20" s="102" t="str">
        <f t="shared" si="8"/>
        <v/>
      </c>
    </row>
    <row r="21" spans="2:70" ht="15.95" customHeight="1" x14ac:dyDescent="0.3">
      <c r="B21" s="179"/>
      <c r="C21" s="86"/>
      <c r="D21" s="86"/>
      <c r="E21" s="88">
        <v>16</v>
      </c>
      <c r="F21" s="176"/>
      <c r="G21" s="54" t="str">
        <f t="shared" si="0"/>
        <v/>
      </c>
      <c r="H21" s="192" t="str">
        <f t="shared" si="1"/>
        <v/>
      </c>
      <c r="I21" s="346"/>
      <c r="J21" s="347"/>
      <c r="K21" s="342"/>
      <c r="L21" s="343"/>
      <c r="M21" s="342"/>
      <c r="N21" s="343"/>
      <c r="O21" s="342"/>
      <c r="P21" s="343"/>
      <c r="Q21" s="342"/>
      <c r="R21" s="343"/>
      <c r="S21" s="342"/>
      <c r="T21" s="343"/>
      <c r="U21" s="342"/>
      <c r="V21" s="343"/>
      <c r="W21" s="342"/>
      <c r="X21" s="343"/>
      <c r="Y21" s="342"/>
      <c r="Z21" s="343"/>
      <c r="AA21" s="342"/>
      <c r="AB21" s="343"/>
      <c r="AC21" s="342"/>
      <c r="AD21" s="343"/>
      <c r="AE21" s="342"/>
      <c r="AF21" s="343"/>
      <c r="AG21" s="344">
        <v>0</v>
      </c>
      <c r="AH21" s="345"/>
      <c r="AI21" s="98"/>
      <c r="AJ21" s="98"/>
      <c r="AK21" s="137"/>
      <c r="AL21" s="188" t="s">
        <v>7</v>
      </c>
      <c r="AM21" s="69" t="str">
        <f t="shared" si="3"/>
        <v/>
      </c>
      <c r="AN21" s="101">
        <v>0</v>
      </c>
      <c r="AO21" s="179"/>
      <c r="AP21" s="179" t="str">
        <f t="shared" si="9"/>
        <v/>
      </c>
      <c r="AQ21" s="179" t="str">
        <f t="shared" si="10"/>
        <v/>
      </c>
      <c r="AR21" s="179" t="str">
        <f>IF(OR(AL21=0,AL21=""),"",IF(OR(AL21=AL6,AL21=AL7,AL21=AL8,AL21=AL9,AL21=AL10,AL21=AL11,AL21=AL12,AL21=AL13,AL21=AL14,AL21=AL15,AL21=AL16,AL21=AL17,AL21=AL18,AL21=AL19,AL21=AL20),"=",""))</f>
        <v/>
      </c>
      <c r="AS21" s="179"/>
      <c r="AT21" s="179" t="str">
        <f t="shared" si="4"/>
        <v/>
      </c>
      <c r="AU21" s="179" t="str">
        <f t="shared" si="5"/>
        <v/>
      </c>
      <c r="AV21" s="179" t="str">
        <f>IF(OR(AM21=0,AM21=""),"",IF(OR(AM21=AM6,AM21=AM7,AM21=AM8,AM21=AM9,AM21=AM10,AM21=AM11,AM21=AM12,AM21=AM13,AM21=AM14,AM21=AM15,AM21=AM16,AM21=AM17,AM21=AM18,AM21=AM19,AM21=AM20),"=",""))</f>
        <v/>
      </c>
      <c r="AW21" s="179" t="e">
        <f>IF(OR(AK21=0,AG21=0,#REF!="B"),"",AK21)</f>
        <v>#REF!</v>
      </c>
      <c r="AX21" s="179" t="e">
        <f>IF(OR(AK21=0,AG21=0,#REF!="A"),"",AK21)</f>
        <v>#REF!</v>
      </c>
      <c r="AZ21" s="102" t="e">
        <f t="shared" si="6"/>
        <v>#REF!</v>
      </c>
      <c r="BA21" s="102" t="e">
        <f t="shared" si="6"/>
        <v>#REF!</v>
      </c>
      <c r="BB21" s="93"/>
      <c r="BC21" s="102" t="str">
        <f t="shared" si="7"/>
        <v/>
      </c>
      <c r="BD21" s="102" t="str">
        <f t="shared" si="7"/>
        <v/>
      </c>
      <c r="BE21" s="102" t="str">
        <f t="shared" si="7"/>
        <v/>
      </c>
      <c r="BF21" s="102" t="str">
        <f t="shared" si="7"/>
        <v/>
      </c>
      <c r="BG21" s="102" t="str">
        <f t="shared" si="7"/>
        <v/>
      </c>
      <c r="BH21" s="102" t="str">
        <f t="shared" si="7"/>
        <v/>
      </c>
      <c r="BI21" s="102" t="str">
        <f t="shared" si="7"/>
        <v/>
      </c>
      <c r="BJ21" s="102" t="str">
        <f t="shared" si="7"/>
        <v/>
      </c>
      <c r="BK21" s="102" t="str">
        <f t="shared" si="8"/>
        <v/>
      </c>
      <c r="BL21" s="102" t="str">
        <f t="shared" si="8"/>
        <v/>
      </c>
      <c r="BM21" s="102" t="str">
        <f t="shared" si="8"/>
        <v/>
      </c>
      <c r="BN21" s="102" t="str">
        <f t="shared" si="8"/>
        <v/>
      </c>
      <c r="BO21" s="102" t="str">
        <f t="shared" si="8"/>
        <v/>
      </c>
      <c r="BP21" s="102" t="str">
        <f t="shared" si="8"/>
        <v/>
      </c>
      <c r="BQ21" s="102" t="str">
        <f t="shared" si="8"/>
        <v/>
      </c>
      <c r="BR21" s="102" t="str">
        <f t="shared" si="8"/>
        <v/>
      </c>
    </row>
    <row r="22" spans="2:70" x14ac:dyDescent="0.3"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BC22" s="93">
        <f t="shared" ref="BC22:BR22" si="11">COUNTIF(BC6:BC21,BC5)</f>
        <v>0</v>
      </c>
      <c r="BD22" s="93">
        <f t="shared" si="11"/>
        <v>0</v>
      </c>
      <c r="BE22" s="93">
        <f t="shared" si="11"/>
        <v>0</v>
      </c>
      <c r="BF22" s="93">
        <f t="shared" si="11"/>
        <v>0</v>
      </c>
      <c r="BG22" s="93">
        <f t="shared" si="11"/>
        <v>0</v>
      </c>
      <c r="BH22" s="93">
        <f t="shared" si="11"/>
        <v>0</v>
      </c>
      <c r="BI22" s="93">
        <f t="shared" si="11"/>
        <v>0</v>
      </c>
      <c r="BJ22" s="93">
        <f t="shared" si="11"/>
        <v>0</v>
      </c>
      <c r="BK22" s="93">
        <f t="shared" si="11"/>
        <v>0</v>
      </c>
      <c r="BL22" s="93">
        <f t="shared" si="11"/>
        <v>0</v>
      </c>
      <c r="BM22" s="93">
        <f t="shared" si="11"/>
        <v>0</v>
      </c>
      <c r="BN22" s="93">
        <f t="shared" si="11"/>
        <v>0</v>
      </c>
      <c r="BO22" s="93">
        <f t="shared" si="11"/>
        <v>0</v>
      </c>
      <c r="BP22" s="93">
        <f t="shared" si="11"/>
        <v>0</v>
      </c>
      <c r="BQ22" s="93">
        <f t="shared" si="11"/>
        <v>0</v>
      </c>
      <c r="BR22" s="93">
        <f t="shared" si="11"/>
        <v>0</v>
      </c>
    </row>
    <row r="23" spans="2:70" x14ac:dyDescent="0.3">
      <c r="E23" s="321" t="s">
        <v>41</v>
      </c>
      <c r="F23" s="357"/>
      <c r="G23" s="357"/>
      <c r="H23" s="357"/>
      <c r="I23" s="357"/>
      <c r="J23" s="358"/>
      <c r="K23" s="321" t="s">
        <v>41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8"/>
      <c r="AC23" s="359" t="s">
        <v>42</v>
      </c>
      <c r="AD23" s="357"/>
      <c r="AE23" s="357"/>
      <c r="AF23" s="357"/>
      <c r="AG23" s="357"/>
      <c r="AH23" s="357"/>
      <c r="AI23" s="357"/>
      <c r="AJ23" s="357"/>
      <c r="AK23" s="357"/>
      <c r="AL23" s="357"/>
      <c r="AM23" s="358"/>
      <c r="AN23" s="80"/>
    </row>
    <row r="24" spans="2:70" x14ac:dyDescent="0.3">
      <c r="E24" s="88" t="s">
        <v>43</v>
      </c>
      <c r="F24" s="88" t="s">
        <v>44</v>
      </c>
      <c r="G24" s="88" t="s">
        <v>24</v>
      </c>
      <c r="H24" s="88" t="s">
        <v>25</v>
      </c>
      <c r="I24" s="359" t="s">
        <v>62</v>
      </c>
      <c r="J24" s="358"/>
      <c r="K24" s="359" t="s">
        <v>43</v>
      </c>
      <c r="L24" s="360"/>
      <c r="M24" s="359" t="s">
        <v>44</v>
      </c>
      <c r="N24" s="358"/>
      <c r="O24" s="359" t="s">
        <v>24</v>
      </c>
      <c r="P24" s="357"/>
      <c r="Q24" s="357"/>
      <c r="R24" s="357"/>
      <c r="S24" s="357"/>
      <c r="T24" s="357"/>
      <c r="U24" s="361" t="s">
        <v>25</v>
      </c>
      <c r="V24" s="357"/>
      <c r="W24" s="357"/>
      <c r="X24" s="357"/>
      <c r="Y24" s="357"/>
      <c r="Z24" s="358"/>
      <c r="AA24" s="359" t="s">
        <v>62</v>
      </c>
      <c r="AB24" s="358"/>
      <c r="AC24" s="105"/>
      <c r="AD24" s="106"/>
      <c r="AE24" s="106"/>
      <c r="AF24" s="106"/>
      <c r="AG24" s="107"/>
      <c r="AH24" s="107"/>
      <c r="AI24" s="79"/>
      <c r="AJ24" s="79"/>
      <c r="AK24" s="108"/>
      <c r="AL24" s="108"/>
      <c r="AM24" s="109"/>
      <c r="AN24" s="110"/>
    </row>
    <row r="25" spans="2:70" ht="15.95" customHeight="1" x14ac:dyDescent="0.3">
      <c r="C25" s="75">
        <v>1</v>
      </c>
      <c r="D25" s="111">
        <v>9</v>
      </c>
      <c r="E25" s="112">
        <v>1</v>
      </c>
      <c r="F25" s="112">
        <v>85</v>
      </c>
      <c r="G25" s="113" t="str">
        <f>IFERROR(VLOOKUP(F25,$F$68:$H$99,2,FALSE),"")</f>
        <v>Hannah TAPLEY</v>
      </c>
      <c r="H25" s="113" t="str">
        <f>IFERROR(VLOOKUP(F25,$F$68:$H$99,3,FALSE),"")</f>
        <v>Cardiff AC</v>
      </c>
      <c r="I25" s="348">
        <f>IFERROR(VLOOKUP(F25,$F$68:$J$99,4,FALSE),"")</f>
        <v>1.7</v>
      </c>
      <c r="J25" s="349"/>
      <c r="K25" s="350">
        <v>9</v>
      </c>
      <c r="L25" s="351" t="str">
        <f t="shared" ref="L25:L26" si="12">IF(ISERROR(VLOOKUP(K25,$C$6:$AP$21,31,FALSE))=TRUE,"",CONCATENATE(VLOOKUP(K25,$C$6:$AP$21,38,FALSE),VLOOKUP(K25,$C$6:$AP$21,42,FALSE)))</f>
        <v/>
      </c>
      <c r="M25" s="352">
        <v>163</v>
      </c>
      <c r="N25" s="353"/>
      <c r="O25" s="354" t="s">
        <v>1073</v>
      </c>
      <c r="P25" s="355"/>
      <c r="Q25" s="355"/>
      <c r="R25" s="355"/>
      <c r="S25" s="355"/>
      <c r="T25" s="356"/>
      <c r="U25" s="354" t="str">
        <f>IFERROR(VLOOKUP(M25,$F$68:$H$99,3,FALSE),"")</f>
        <v>Tonbridge AC</v>
      </c>
      <c r="V25" s="355" t="str">
        <f t="shared" ref="V25:Z32" si="13">IF(ISERROR(VLOOKUP(T25,$F$68:$H$99,3,FALSE))=TRUE,"",VLOOKUP(T25,$F$68:$H$99,3,FALSE))</f>
        <v/>
      </c>
      <c r="W25" s="355" t="str">
        <f t="shared" si="13"/>
        <v/>
      </c>
      <c r="X25" s="355" t="str">
        <f t="shared" si="13"/>
        <v/>
      </c>
      <c r="Y25" s="355" t="str">
        <f t="shared" si="13"/>
        <v/>
      </c>
      <c r="Z25" s="356" t="str">
        <f t="shared" si="13"/>
        <v/>
      </c>
      <c r="AA25" s="348">
        <f>IFERROR(VLOOKUP(M25,$F$68:$J$99,4,FALSE),"")</f>
        <v>1.54</v>
      </c>
      <c r="AB25" s="349"/>
      <c r="AC25" s="114"/>
      <c r="AD25" s="115"/>
      <c r="AE25" s="115"/>
      <c r="AF25" s="115"/>
      <c r="AG25" s="115"/>
      <c r="AH25" s="115"/>
      <c r="AI25" s="115"/>
      <c r="AJ25" s="115"/>
      <c r="AK25" s="116"/>
      <c r="AL25" s="116"/>
      <c r="AM25" s="117"/>
      <c r="AN25" s="80"/>
    </row>
    <row r="26" spans="2:70" ht="15.95" customHeight="1" x14ac:dyDescent="0.3">
      <c r="C26" s="75">
        <v>2</v>
      </c>
      <c r="D26" s="111">
        <v>10</v>
      </c>
      <c r="E26" s="112">
        <v>2</v>
      </c>
      <c r="F26" s="112">
        <v>170</v>
      </c>
      <c r="G26" s="113" t="str">
        <f t="shared" ref="G26:G32" si="14">IFERROR(VLOOKUP(F26,$F$68:$H$99,2,FALSE),"")</f>
        <v>Jordanna MORRISH</v>
      </c>
      <c r="H26" s="113" t="str">
        <f t="shared" ref="H26:H32" si="15">IFERROR(VLOOKUP(F26,$F$68:$H$99,3,FALSE),"")</f>
        <v>Bracknell AC</v>
      </c>
      <c r="I26" s="348">
        <f t="shared" ref="I26:I32" si="16">IFERROR(VLOOKUP(F26,$F$68:$J$99,4,FALSE),"")</f>
        <v>1.68</v>
      </c>
      <c r="J26" s="349"/>
      <c r="K26" s="350">
        <v>10</v>
      </c>
      <c r="L26" s="351" t="str">
        <f t="shared" si="12"/>
        <v/>
      </c>
      <c r="M26" s="352">
        <v>161</v>
      </c>
      <c r="N26" s="353"/>
      <c r="O26" s="354" t="str">
        <f t="shared" ref="O26:O32" si="17">IFERROR(VLOOKUP(M26,$F$68:$H$99,2,FALSE),"")</f>
        <v>Jessica SMITH</v>
      </c>
      <c r="P26" s="355" t="str">
        <f t="shared" ref="P26:T32" si="18">IF(ISERROR(VLOOKUP(O26,$F$68:$H$99,2,FALSE))=TRUE,"",VLOOKUP(O26,$F$68:$H$99,2,FALSE))</f>
        <v/>
      </c>
      <c r="Q26" s="355" t="str">
        <f t="shared" si="18"/>
        <v/>
      </c>
      <c r="R26" s="355" t="str">
        <f t="shared" si="18"/>
        <v/>
      </c>
      <c r="S26" s="355" t="str">
        <f t="shared" si="18"/>
        <v/>
      </c>
      <c r="T26" s="356" t="str">
        <f t="shared" si="18"/>
        <v/>
      </c>
      <c r="U26" s="354" t="str">
        <f t="shared" ref="U26:U32" si="19">IFERROR(VLOOKUP(M26,$F$68:$H$99,3,FALSE),"")</f>
        <v>Enfield and Haringey</v>
      </c>
      <c r="V26" s="355" t="str">
        <f t="shared" si="13"/>
        <v/>
      </c>
      <c r="W26" s="355" t="str">
        <f t="shared" si="13"/>
        <v/>
      </c>
      <c r="X26" s="355" t="str">
        <f t="shared" si="13"/>
        <v/>
      </c>
      <c r="Y26" s="355" t="str">
        <f t="shared" si="13"/>
        <v/>
      </c>
      <c r="Z26" s="356" t="str">
        <f t="shared" si="13"/>
        <v/>
      </c>
      <c r="AA26" s="348">
        <f t="shared" ref="AA26:AA32" si="20">IFERROR(VLOOKUP(M26,$F$68:$J$99,4,FALSE),"")</f>
        <v>1.54</v>
      </c>
      <c r="AB26" s="349"/>
      <c r="AC26" s="118"/>
      <c r="AD26" s="110"/>
      <c r="AE26" s="110"/>
      <c r="AF26" s="110"/>
      <c r="AG26" s="110"/>
      <c r="AH26" s="110"/>
      <c r="AI26" s="110"/>
      <c r="AJ26" s="110"/>
      <c r="AK26" s="80"/>
      <c r="AL26" s="80"/>
      <c r="AM26" s="119"/>
      <c r="AN26" s="80"/>
    </row>
    <row r="27" spans="2:70" ht="15.95" customHeight="1" x14ac:dyDescent="0.3">
      <c r="C27" s="75">
        <v>3</v>
      </c>
      <c r="D27" s="111">
        <v>11</v>
      </c>
      <c r="E27" s="112">
        <v>3</v>
      </c>
      <c r="F27" s="112">
        <v>171</v>
      </c>
      <c r="G27" s="113" t="str">
        <f t="shared" si="14"/>
        <v>Ellie PULLIN</v>
      </c>
      <c r="H27" s="113" t="str">
        <f t="shared" si="15"/>
        <v>Notts AC</v>
      </c>
      <c r="I27" s="348">
        <f t="shared" si="16"/>
        <v>1.68</v>
      </c>
      <c r="J27" s="349"/>
      <c r="K27" s="350">
        <v>11</v>
      </c>
      <c r="L27" s="351"/>
      <c r="M27" s="352">
        <v>160</v>
      </c>
      <c r="N27" s="353"/>
      <c r="O27" s="354" t="str">
        <f t="shared" si="17"/>
        <v>Polly WOODHOUSE</v>
      </c>
      <c r="P27" s="355" t="str">
        <f t="shared" si="18"/>
        <v/>
      </c>
      <c r="Q27" s="355" t="str">
        <f t="shared" si="18"/>
        <v/>
      </c>
      <c r="R27" s="355" t="str">
        <f t="shared" si="18"/>
        <v/>
      </c>
      <c r="S27" s="355" t="str">
        <f t="shared" si="18"/>
        <v/>
      </c>
      <c r="T27" s="356" t="str">
        <f t="shared" si="18"/>
        <v/>
      </c>
      <c r="U27" s="354" t="str">
        <f t="shared" si="19"/>
        <v>Sheffield &amp; Deanne AC</v>
      </c>
      <c r="V27" s="355" t="str">
        <f t="shared" si="13"/>
        <v/>
      </c>
      <c r="W27" s="355" t="str">
        <f t="shared" si="13"/>
        <v/>
      </c>
      <c r="X27" s="355" t="str">
        <f t="shared" si="13"/>
        <v/>
      </c>
      <c r="Y27" s="355" t="str">
        <f t="shared" si="13"/>
        <v/>
      </c>
      <c r="Z27" s="356" t="str">
        <f t="shared" si="13"/>
        <v/>
      </c>
      <c r="AA27" s="348">
        <f t="shared" si="20"/>
        <v>1.49</v>
      </c>
      <c r="AB27" s="349"/>
      <c r="AC27" s="118"/>
      <c r="AD27" s="110"/>
      <c r="AE27" s="110"/>
      <c r="AF27" s="110"/>
      <c r="AG27" s="110"/>
      <c r="AH27" s="110"/>
      <c r="AI27" s="110"/>
      <c r="AJ27" s="110"/>
      <c r="AK27" s="80"/>
      <c r="AL27" s="80"/>
      <c r="AM27" s="119"/>
      <c r="AN27" s="80"/>
    </row>
    <row r="28" spans="2:70" ht="15.95" customHeight="1" x14ac:dyDescent="0.3">
      <c r="C28" s="75">
        <v>4</v>
      </c>
      <c r="D28" s="111">
        <v>12</v>
      </c>
      <c r="E28" s="112">
        <v>4</v>
      </c>
      <c r="F28" s="112">
        <v>172</v>
      </c>
      <c r="G28" s="113" t="str">
        <f t="shared" si="14"/>
        <v>Bernice COULSON</v>
      </c>
      <c r="H28" s="113" t="str">
        <f t="shared" si="15"/>
        <v>Wigan and District</v>
      </c>
      <c r="I28" s="348">
        <f t="shared" si="16"/>
        <v>1.68</v>
      </c>
      <c r="J28" s="349"/>
      <c r="K28" s="350">
        <v>11</v>
      </c>
      <c r="L28" s="351"/>
      <c r="M28" s="352">
        <v>166</v>
      </c>
      <c r="N28" s="353"/>
      <c r="O28" s="354" t="s">
        <v>1074</v>
      </c>
      <c r="P28" s="355"/>
      <c r="Q28" s="355"/>
      <c r="R28" s="355"/>
      <c r="S28" s="355"/>
      <c r="T28" s="356"/>
      <c r="U28" s="354" t="str">
        <f t="shared" si="19"/>
        <v>West Suffolk AC</v>
      </c>
      <c r="V28" s="355" t="str">
        <f t="shared" si="13"/>
        <v/>
      </c>
      <c r="W28" s="355" t="str">
        <f t="shared" si="13"/>
        <v/>
      </c>
      <c r="X28" s="355" t="str">
        <f t="shared" si="13"/>
        <v/>
      </c>
      <c r="Y28" s="355" t="str">
        <f t="shared" si="13"/>
        <v/>
      </c>
      <c r="Z28" s="356" t="str">
        <f t="shared" si="13"/>
        <v/>
      </c>
      <c r="AA28" s="348">
        <f t="shared" si="20"/>
        <v>1.49</v>
      </c>
      <c r="AB28" s="349"/>
      <c r="AC28" s="120"/>
      <c r="AD28" s="108"/>
      <c r="AE28" s="108"/>
      <c r="AF28" s="108"/>
      <c r="AG28" s="108"/>
      <c r="AH28" s="108"/>
      <c r="AI28" s="108"/>
      <c r="AJ28" s="108"/>
      <c r="AK28" s="79"/>
      <c r="AL28" s="79"/>
      <c r="AM28" s="121"/>
      <c r="AN28" s="80"/>
    </row>
    <row r="29" spans="2:70" ht="15.95" customHeight="1" x14ac:dyDescent="0.3">
      <c r="C29" s="75">
        <v>5</v>
      </c>
      <c r="D29" s="111">
        <v>13</v>
      </c>
      <c r="E29" s="112">
        <v>5</v>
      </c>
      <c r="F29" s="112">
        <v>174</v>
      </c>
      <c r="G29" s="113" t="str">
        <f t="shared" si="14"/>
        <v>Kacey WALTERS</v>
      </c>
      <c r="H29" s="113" t="str">
        <f t="shared" si="15"/>
        <v>Cambridge Harriers</v>
      </c>
      <c r="I29" s="348">
        <f t="shared" si="16"/>
        <v>1.66</v>
      </c>
      <c r="J29" s="349"/>
      <c r="K29" s="350">
        <v>13</v>
      </c>
      <c r="L29" s="351"/>
      <c r="M29" s="352">
        <v>167</v>
      </c>
      <c r="N29" s="353"/>
      <c r="O29" s="354" t="str">
        <f t="shared" si="17"/>
        <v>Evelyne FONTEYNE</v>
      </c>
      <c r="P29" s="355" t="str">
        <f t="shared" si="18"/>
        <v/>
      </c>
      <c r="Q29" s="355" t="str">
        <f t="shared" si="18"/>
        <v/>
      </c>
      <c r="R29" s="355" t="str">
        <f t="shared" si="18"/>
        <v/>
      </c>
      <c r="S29" s="355" t="str">
        <f t="shared" si="18"/>
        <v/>
      </c>
      <c r="T29" s="356" t="str">
        <f t="shared" si="18"/>
        <v/>
      </c>
      <c r="U29" s="354" t="str">
        <f t="shared" si="19"/>
        <v>Shaftesbury Barnet</v>
      </c>
      <c r="V29" s="355" t="str">
        <f t="shared" si="13"/>
        <v/>
      </c>
      <c r="W29" s="355" t="str">
        <f t="shared" si="13"/>
        <v/>
      </c>
      <c r="X29" s="355" t="str">
        <f t="shared" si="13"/>
        <v/>
      </c>
      <c r="Y29" s="355" t="str">
        <f t="shared" si="13"/>
        <v/>
      </c>
      <c r="Z29" s="356" t="str">
        <f t="shared" si="13"/>
        <v/>
      </c>
      <c r="AA29" s="348">
        <f t="shared" si="20"/>
        <v>1.44</v>
      </c>
      <c r="AB29" s="349"/>
      <c r="AC29" s="114"/>
      <c r="AD29" s="115"/>
      <c r="AE29" s="115"/>
      <c r="AF29" s="115"/>
      <c r="AG29" s="115"/>
      <c r="AH29" s="115"/>
      <c r="AI29" s="115"/>
      <c r="AJ29" s="115"/>
      <c r="AK29" s="116"/>
      <c r="AL29" s="116"/>
      <c r="AM29" s="117"/>
      <c r="AN29" s="80"/>
    </row>
    <row r="30" spans="2:70" ht="15.95" customHeight="1" x14ac:dyDescent="0.3">
      <c r="C30" s="75">
        <v>6</v>
      </c>
      <c r="D30" s="111">
        <v>14</v>
      </c>
      <c r="E30" s="112">
        <v>6</v>
      </c>
      <c r="F30" s="112">
        <v>173</v>
      </c>
      <c r="G30" s="113" t="str">
        <f t="shared" si="14"/>
        <v>Charlotte KERR</v>
      </c>
      <c r="H30" s="113" t="str">
        <f t="shared" si="15"/>
        <v>Rotherham Harriers AC</v>
      </c>
      <c r="I30" s="348">
        <f t="shared" si="16"/>
        <v>1.63</v>
      </c>
      <c r="J30" s="349"/>
      <c r="K30" s="350">
        <v>14</v>
      </c>
      <c r="L30" s="351"/>
      <c r="M30" s="352"/>
      <c r="N30" s="353"/>
      <c r="O30" s="354" t="str">
        <f t="shared" si="17"/>
        <v/>
      </c>
      <c r="P30" s="355" t="str">
        <f t="shared" si="18"/>
        <v/>
      </c>
      <c r="Q30" s="355" t="str">
        <f t="shared" si="18"/>
        <v/>
      </c>
      <c r="R30" s="355" t="str">
        <f t="shared" si="18"/>
        <v/>
      </c>
      <c r="S30" s="355" t="str">
        <f t="shared" si="18"/>
        <v/>
      </c>
      <c r="T30" s="356" t="str">
        <f t="shared" si="18"/>
        <v/>
      </c>
      <c r="U30" s="354" t="str">
        <f t="shared" si="19"/>
        <v/>
      </c>
      <c r="V30" s="355" t="str">
        <f t="shared" si="13"/>
        <v/>
      </c>
      <c r="W30" s="355" t="str">
        <f t="shared" si="13"/>
        <v/>
      </c>
      <c r="X30" s="355" t="str">
        <f t="shared" si="13"/>
        <v/>
      </c>
      <c r="Y30" s="355" t="str">
        <f t="shared" si="13"/>
        <v/>
      </c>
      <c r="Z30" s="356" t="str">
        <f t="shared" si="13"/>
        <v/>
      </c>
      <c r="AA30" s="348">
        <f t="shared" si="20"/>
        <v>0</v>
      </c>
      <c r="AB30" s="349"/>
      <c r="AC30" s="359" t="s">
        <v>47</v>
      </c>
      <c r="AD30" s="357"/>
      <c r="AE30" s="357"/>
      <c r="AF30" s="357"/>
      <c r="AG30" s="357"/>
      <c r="AH30" s="357"/>
      <c r="AI30" s="357"/>
      <c r="AJ30" s="357"/>
      <c r="AK30" s="357"/>
      <c r="AL30" s="357"/>
      <c r="AM30" s="358"/>
      <c r="AN30" s="80"/>
    </row>
    <row r="31" spans="2:70" ht="15.95" customHeight="1" x14ac:dyDescent="0.3">
      <c r="C31" s="75">
        <v>7</v>
      </c>
      <c r="D31" s="111">
        <v>15</v>
      </c>
      <c r="E31" s="112">
        <v>7</v>
      </c>
      <c r="F31" s="112">
        <v>169</v>
      </c>
      <c r="G31" s="113" t="s">
        <v>1072</v>
      </c>
      <c r="H31" s="113" t="str">
        <f t="shared" si="15"/>
        <v>Nottingham AC</v>
      </c>
      <c r="I31" s="348">
        <f t="shared" si="16"/>
        <v>1.57</v>
      </c>
      <c r="J31" s="349"/>
      <c r="K31" s="350">
        <v>15</v>
      </c>
      <c r="L31" s="351"/>
      <c r="M31" s="352"/>
      <c r="N31" s="353"/>
      <c r="O31" s="354" t="str">
        <f t="shared" si="17"/>
        <v/>
      </c>
      <c r="P31" s="355" t="str">
        <f t="shared" si="18"/>
        <v/>
      </c>
      <c r="Q31" s="355" t="str">
        <f t="shared" si="18"/>
        <v/>
      </c>
      <c r="R31" s="355" t="str">
        <f t="shared" si="18"/>
        <v/>
      </c>
      <c r="S31" s="355" t="str">
        <f t="shared" si="18"/>
        <v/>
      </c>
      <c r="T31" s="356" t="str">
        <f t="shared" si="18"/>
        <v/>
      </c>
      <c r="U31" s="354" t="str">
        <f t="shared" si="19"/>
        <v/>
      </c>
      <c r="V31" s="355" t="str">
        <f t="shared" si="13"/>
        <v/>
      </c>
      <c r="W31" s="355" t="str">
        <f t="shared" si="13"/>
        <v/>
      </c>
      <c r="X31" s="355" t="str">
        <f t="shared" si="13"/>
        <v/>
      </c>
      <c r="Y31" s="355" t="str">
        <f t="shared" si="13"/>
        <v/>
      </c>
      <c r="Z31" s="356" t="str">
        <f t="shared" si="13"/>
        <v/>
      </c>
      <c r="AA31" s="348">
        <f t="shared" si="20"/>
        <v>0</v>
      </c>
      <c r="AB31" s="349"/>
      <c r="AC31" s="120"/>
      <c r="AD31" s="108"/>
      <c r="AE31" s="108"/>
      <c r="AF31" s="108"/>
      <c r="AG31" s="108"/>
      <c r="AH31" s="79"/>
      <c r="AI31" s="79"/>
      <c r="AJ31" s="79"/>
      <c r="AK31" s="79"/>
      <c r="AL31" s="79"/>
      <c r="AM31" s="121"/>
      <c r="AN31" s="80"/>
    </row>
    <row r="32" spans="2:70" ht="15.95" customHeight="1" x14ac:dyDescent="0.3">
      <c r="C32" s="75">
        <v>8</v>
      </c>
      <c r="D32" s="111">
        <v>16</v>
      </c>
      <c r="E32" s="112">
        <v>8</v>
      </c>
      <c r="F32" s="112">
        <v>164</v>
      </c>
      <c r="G32" s="113" t="str">
        <f t="shared" si="14"/>
        <v>Lea WENGER</v>
      </c>
      <c r="H32" s="113" t="str">
        <f t="shared" si="15"/>
        <v>CUAC</v>
      </c>
      <c r="I32" s="348">
        <f t="shared" si="16"/>
        <v>1.54</v>
      </c>
      <c r="J32" s="349"/>
      <c r="K32" s="350">
        <v>16</v>
      </c>
      <c r="L32" s="351"/>
      <c r="M32" s="352"/>
      <c r="N32" s="353"/>
      <c r="O32" s="354" t="str">
        <f t="shared" si="17"/>
        <v/>
      </c>
      <c r="P32" s="355" t="str">
        <f t="shared" si="18"/>
        <v/>
      </c>
      <c r="Q32" s="355" t="str">
        <f t="shared" si="18"/>
        <v/>
      </c>
      <c r="R32" s="355" t="str">
        <f t="shared" si="18"/>
        <v/>
      </c>
      <c r="S32" s="355" t="str">
        <f t="shared" si="18"/>
        <v/>
      </c>
      <c r="T32" s="356" t="str">
        <f t="shared" si="18"/>
        <v/>
      </c>
      <c r="U32" s="354" t="str">
        <f t="shared" si="19"/>
        <v/>
      </c>
      <c r="V32" s="355" t="str">
        <f t="shared" si="13"/>
        <v/>
      </c>
      <c r="W32" s="355" t="str">
        <f t="shared" si="13"/>
        <v/>
      </c>
      <c r="X32" s="355" t="str">
        <f t="shared" si="13"/>
        <v/>
      </c>
      <c r="Y32" s="355" t="str">
        <f t="shared" si="13"/>
        <v/>
      </c>
      <c r="Z32" s="356" t="str">
        <f t="shared" si="13"/>
        <v/>
      </c>
      <c r="AA32" s="348">
        <f t="shared" si="20"/>
        <v>0</v>
      </c>
      <c r="AB32" s="349"/>
      <c r="AC32" s="114"/>
      <c r="AD32" s="115"/>
      <c r="AE32" s="115"/>
      <c r="AF32" s="115"/>
      <c r="AG32" s="115"/>
      <c r="AH32" s="116"/>
      <c r="AI32" s="116"/>
      <c r="AJ32" s="116"/>
      <c r="AK32" s="116"/>
      <c r="AL32" s="116"/>
      <c r="AM32" s="117"/>
      <c r="AN32" s="80"/>
    </row>
    <row r="33" spans="1:70" ht="21" hidden="1" x14ac:dyDescent="0.3">
      <c r="A33" s="75">
        <v>12</v>
      </c>
      <c r="B33" s="75">
        <v>26</v>
      </c>
      <c r="E33" s="77" t="s">
        <v>63</v>
      </c>
      <c r="F33" s="182"/>
      <c r="G33" s="182"/>
      <c r="H33" s="182"/>
      <c r="I33" s="182"/>
      <c r="J33" s="182"/>
      <c r="K33" s="18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21"/>
      <c r="AN33" s="80"/>
    </row>
    <row r="34" spans="1:70" ht="15.75" hidden="1" customHeight="1" x14ac:dyDescent="0.3">
      <c r="B34" s="122"/>
      <c r="C34" s="83"/>
      <c r="D34" s="83"/>
      <c r="E34" s="310" t="s">
        <v>15</v>
      </c>
      <c r="F34" s="311"/>
      <c r="G34" s="321" t="str">
        <f>G2</f>
        <v>BIGish 2019</v>
      </c>
      <c r="H34" s="323"/>
      <c r="I34" s="310" t="s">
        <v>16</v>
      </c>
      <c r="J34" s="314"/>
      <c r="K34" s="311"/>
      <c r="L34" s="321" t="str">
        <f>L2</f>
        <v>BEDFORD STADIUM</v>
      </c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3"/>
      <c r="AA34" s="310" t="s">
        <v>18</v>
      </c>
      <c r="AB34" s="314"/>
      <c r="AC34" s="311"/>
      <c r="AD34" s="365">
        <f>AD2</f>
        <v>43612</v>
      </c>
      <c r="AE34" s="366"/>
      <c r="AF34" s="366"/>
      <c r="AG34" s="367"/>
      <c r="AH34" s="367"/>
      <c r="AI34" s="367"/>
      <c r="AJ34" s="367"/>
      <c r="AK34" s="367"/>
      <c r="AL34" s="367"/>
      <c r="AM34" s="368"/>
      <c r="AN34" s="84"/>
    </row>
    <row r="35" spans="1:70" ht="15.75" hidden="1" customHeight="1" x14ac:dyDescent="0.3">
      <c r="B35" s="85">
        <v>13</v>
      </c>
      <c r="C35" s="85"/>
      <c r="D35" s="85"/>
      <c r="E35" s="310" t="s">
        <v>19</v>
      </c>
      <c r="F35" s="311"/>
      <c r="G35" s="352" t="str">
        <f>G3</f>
        <v>HIGH JUMP POOL E WOMEN (BED 1)</v>
      </c>
      <c r="H35" s="353"/>
      <c r="I35" s="310" t="s">
        <v>20</v>
      </c>
      <c r="J35" s="314"/>
      <c r="K35" s="311"/>
      <c r="L35" s="369">
        <f>L3</f>
        <v>11.3</v>
      </c>
      <c r="M35" s="370"/>
      <c r="N35" s="371"/>
      <c r="O35" s="310" t="s">
        <v>64</v>
      </c>
      <c r="P35" s="314"/>
      <c r="Q35" s="314"/>
      <c r="R35" s="314"/>
      <c r="S35" s="314"/>
      <c r="T35" s="311"/>
      <c r="U35" s="321" t="str">
        <f>U3</f>
        <v>1.91m – Isobel Pooley (Aldershot Farnham &amp; Dist) 01/06/14</v>
      </c>
      <c r="V35" s="322"/>
      <c r="W35" s="323"/>
      <c r="X35" s="362">
        <f>X3</f>
        <v>0</v>
      </c>
      <c r="Y35" s="363"/>
      <c r="Z35" s="364"/>
      <c r="AA35" s="352">
        <f>AA3</f>
        <v>0</v>
      </c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53"/>
      <c r="AN35" s="86"/>
    </row>
    <row r="36" spans="1:70" ht="38.25" hidden="1" customHeight="1" x14ac:dyDescent="0.3">
      <c r="E36" s="88" t="s">
        <v>22</v>
      </c>
      <c r="F36" s="88" t="s">
        <v>23</v>
      </c>
      <c r="G36" s="88" t="s">
        <v>24</v>
      </c>
      <c r="H36" s="88" t="s">
        <v>25</v>
      </c>
      <c r="I36" s="339"/>
      <c r="J36" s="340"/>
      <c r="K36" s="339"/>
      <c r="L36" s="340"/>
      <c r="M36" s="339"/>
      <c r="N36" s="340"/>
      <c r="O36" s="339"/>
      <c r="P36" s="340"/>
      <c r="Q36" s="339"/>
      <c r="R36" s="340"/>
      <c r="S36" s="339"/>
      <c r="T36" s="340"/>
      <c r="U36" s="339"/>
      <c r="V36" s="340"/>
      <c r="W36" s="339"/>
      <c r="X36" s="340"/>
      <c r="Y36" s="339"/>
      <c r="Z36" s="340"/>
      <c r="AA36" s="339"/>
      <c r="AB36" s="340"/>
      <c r="AC36" s="339"/>
      <c r="AD36" s="340"/>
      <c r="AE36" s="339"/>
      <c r="AF36" s="340"/>
      <c r="AG36" s="378" t="s">
        <v>34</v>
      </c>
      <c r="AH36" s="379"/>
      <c r="AI36" s="327" t="s">
        <v>59</v>
      </c>
      <c r="AJ36" s="327" t="s">
        <v>60</v>
      </c>
      <c r="AK36" s="329" t="s">
        <v>35</v>
      </c>
      <c r="AL36" s="374"/>
      <c r="AM36" s="375"/>
      <c r="AN36" s="89" t="s">
        <v>61</v>
      </c>
      <c r="AO36" s="90"/>
      <c r="AP36" s="91"/>
      <c r="AQ36" s="91"/>
      <c r="AR36" s="91"/>
      <c r="AS36" s="91"/>
      <c r="AT36" s="91"/>
      <c r="AU36" s="90"/>
      <c r="AV36" s="91"/>
      <c r="AW36" s="179"/>
      <c r="AX36" s="179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</row>
    <row r="37" spans="1:70" ht="15" hidden="1" customHeight="1" x14ac:dyDescent="0.3">
      <c r="E37" s="88"/>
      <c r="F37" s="88"/>
      <c r="G37" s="95"/>
      <c r="H37" s="96"/>
      <c r="I37" s="372" t="s">
        <v>40</v>
      </c>
      <c r="J37" s="361"/>
      <c r="K37" s="372" t="s">
        <v>40</v>
      </c>
      <c r="L37" s="361"/>
      <c r="M37" s="372" t="s">
        <v>40</v>
      </c>
      <c r="N37" s="361"/>
      <c r="O37" s="372" t="s">
        <v>40</v>
      </c>
      <c r="P37" s="361"/>
      <c r="Q37" s="372" t="s">
        <v>40</v>
      </c>
      <c r="R37" s="361"/>
      <c r="S37" s="372" t="s">
        <v>40</v>
      </c>
      <c r="T37" s="361"/>
      <c r="U37" s="372" t="s">
        <v>40</v>
      </c>
      <c r="V37" s="361"/>
      <c r="W37" s="372" t="s">
        <v>40</v>
      </c>
      <c r="X37" s="361"/>
      <c r="Y37" s="372" t="s">
        <v>40</v>
      </c>
      <c r="Z37" s="361"/>
      <c r="AA37" s="372" t="s">
        <v>40</v>
      </c>
      <c r="AB37" s="361"/>
      <c r="AC37" s="372" t="s">
        <v>40</v>
      </c>
      <c r="AD37" s="361"/>
      <c r="AE37" s="372" t="s">
        <v>40</v>
      </c>
      <c r="AF37" s="361"/>
      <c r="AG37" s="372" t="s">
        <v>40</v>
      </c>
      <c r="AH37" s="383"/>
      <c r="AI37" s="328"/>
      <c r="AJ37" s="328"/>
      <c r="AK37" s="330"/>
      <c r="AL37" s="376"/>
      <c r="AM37" s="377"/>
      <c r="AN37" s="89"/>
      <c r="AO37" s="90"/>
      <c r="AP37" s="91"/>
      <c r="AQ37" s="91"/>
      <c r="AR37" s="91"/>
      <c r="AS37" s="91"/>
      <c r="AT37" s="91"/>
      <c r="AU37" s="90"/>
      <c r="AV37" s="91"/>
      <c r="AW37" s="179"/>
      <c r="AX37" s="179"/>
      <c r="AZ37" s="93"/>
      <c r="BA37" s="93"/>
      <c r="BB37" s="93"/>
      <c r="BC37" s="93">
        <v>1</v>
      </c>
      <c r="BD37" s="93">
        <v>2</v>
      </c>
      <c r="BE37" s="93">
        <v>3</v>
      </c>
      <c r="BF37" s="93">
        <v>4</v>
      </c>
      <c r="BG37" s="93">
        <v>5</v>
      </c>
      <c r="BH37" s="93">
        <v>6</v>
      </c>
      <c r="BI37" s="93">
        <v>7</v>
      </c>
      <c r="BJ37" s="93">
        <v>8</v>
      </c>
      <c r="BK37" s="93">
        <v>1</v>
      </c>
      <c r="BL37" s="93">
        <v>2</v>
      </c>
      <c r="BM37" s="93">
        <v>3</v>
      </c>
      <c r="BN37" s="93">
        <v>4</v>
      </c>
      <c r="BO37" s="93">
        <v>5</v>
      </c>
      <c r="BP37" s="93">
        <v>6</v>
      </c>
      <c r="BQ37" s="93">
        <v>7</v>
      </c>
      <c r="BR37" s="93">
        <v>8</v>
      </c>
    </row>
    <row r="38" spans="1:70" ht="15.95" hidden="1" customHeight="1" x14ac:dyDescent="0.3">
      <c r="B38" s="179"/>
      <c r="C38" s="86"/>
      <c r="D38" s="86"/>
      <c r="E38" s="97">
        <v>17</v>
      </c>
      <c r="F38" s="123"/>
      <c r="G38" s="136" t="str">
        <f>IF(OR($F38=0,$F38="",ISERROR(VLOOKUP($F38,competitors,5,FALSE))=TRUE),"",VLOOKUP($F38,competitors,5,FALSE))</f>
        <v/>
      </c>
      <c r="H38" s="136" t="str">
        <f t="shared" ref="H38:H53" si="21">IF(OR($F38=0,$F38="",ISERROR(VLOOKUP($F38,competitors,6,FALSE))=TRUE),"",VLOOKUP($F38,competitors,6,FALSE))</f>
        <v/>
      </c>
      <c r="I38" s="372"/>
      <c r="J38" s="380"/>
      <c r="K38" s="372"/>
      <c r="L38" s="380"/>
      <c r="M38" s="372"/>
      <c r="N38" s="380"/>
      <c r="O38" s="372"/>
      <c r="P38" s="380"/>
      <c r="Q38" s="372"/>
      <c r="R38" s="380"/>
      <c r="S38" s="372"/>
      <c r="T38" s="380"/>
      <c r="U38" s="372"/>
      <c r="V38" s="380"/>
      <c r="W38" s="372"/>
      <c r="X38" s="380"/>
      <c r="Y38" s="372"/>
      <c r="Z38" s="380"/>
      <c r="AA38" s="372"/>
      <c r="AB38" s="380"/>
      <c r="AC38" s="372"/>
      <c r="AD38" s="380"/>
      <c r="AE38" s="372"/>
      <c r="AF38" s="380"/>
      <c r="AG38" s="381">
        <v>0</v>
      </c>
      <c r="AH38" s="382"/>
      <c r="AI38" s="98"/>
      <c r="AJ38" s="98"/>
      <c r="AK38" s="99">
        <v>0</v>
      </c>
      <c r="AL38" s="124"/>
      <c r="AM38" s="100" t="str">
        <f t="shared" ref="AM38:AM53" si="22">IF(OR(AG38=0,AG38="",AG38="NHC",AG38=" "),"",IF(AG38&gt;AL38,"*",IF(AG38=AL38,"=","")))</f>
        <v/>
      </c>
      <c r="AN38" s="101">
        <v>0</v>
      </c>
      <c r="AO38" s="179"/>
      <c r="AP38" s="179" t="str">
        <f t="shared" ref="AP38:AP53" si="23">IF(AQ38="","",REPT(AR38,AQ38-1))</f>
        <v/>
      </c>
      <c r="AQ38" s="179" t="str">
        <f t="shared" ref="AQ38:AQ53" si="24">IF(AR38="","",HLOOKUP(AL38,$BC$5:$BJ$22,18,FALSE))</f>
        <v/>
      </c>
      <c r="AR38" s="179" t="str">
        <f>IF(OR(AL38=0,AL38=""),"",IF(OR(AL38=AL39,AL38=AL40,AL38=AL41,AL38=AL42,AL38=AL43,AL38=AL44,AL38=AL45,AL38=AL46,AL38=AL47,AL38=AL48,AL38=AL49,AL38=AL50,AL38=AL51,AL38=AL52,AL38=AL53),"=",""))</f>
        <v/>
      </c>
      <c r="AS38" s="179"/>
      <c r="AT38" s="179" t="str">
        <f t="shared" ref="AT38:AT53" si="25">IF(AU38="","",REPT(AV38,AU38-1))</f>
        <v/>
      </c>
      <c r="AU38" s="179" t="str">
        <f t="shared" ref="AU38:AU53" si="26">IF(AV38="","",HLOOKUP(AM38,$BK$5:$BR$22,18,FALSE))</f>
        <v/>
      </c>
      <c r="AV38" s="179" t="str">
        <f>IF(OR(AM38=0,AM38=""),"",IF(OR(AM38=AM39,AM38=AM40,AM38=AM41,AM38=AM42,AM38=AM43,AM38=AM44,AM38=AM45,AM38=AM46,AM38=AM47,AM38=AM48,AM38=AM49,AM38=AM50,AM38=AM51,AM38=AM52,AM38=AM53),"=",""))</f>
        <v/>
      </c>
      <c r="AW38" s="179" t="e">
        <f>IF(OR(AK38=0,AG38=0,#REF!="B"),"",AK38)</f>
        <v>#REF!</v>
      </c>
      <c r="AX38" s="179" t="e">
        <f>IF(OR(AK38=0,AG38=0,#REF!="A"),"",AK38)</f>
        <v>#REF!</v>
      </c>
      <c r="AZ38" s="102" t="e">
        <f t="shared" ref="AZ38:BA53" si="27">IF(AW38="","",AW38+($AN38/10))</f>
        <v>#REF!</v>
      </c>
      <c r="BA38" s="102" t="e">
        <f t="shared" si="27"/>
        <v>#REF!</v>
      </c>
      <c r="BB38" s="93"/>
      <c r="BC38" s="102" t="str">
        <f t="shared" ref="BC38:BJ53" si="28">IF($AL38="","",IF($AL38=BC$5,$AL38,""))</f>
        <v/>
      </c>
      <c r="BD38" s="102" t="str">
        <f t="shared" si="28"/>
        <v/>
      </c>
      <c r="BE38" s="102" t="str">
        <f t="shared" si="28"/>
        <v/>
      </c>
      <c r="BF38" s="102" t="str">
        <f t="shared" si="28"/>
        <v/>
      </c>
      <c r="BG38" s="102" t="str">
        <f t="shared" si="28"/>
        <v/>
      </c>
      <c r="BH38" s="102" t="str">
        <f t="shared" si="28"/>
        <v/>
      </c>
      <c r="BI38" s="102" t="str">
        <f t="shared" si="28"/>
        <v/>
      </c>
      <c r="BJ38" s="102" t="str">
        <f t="shared" si="28"/>
        <v/>
      </c>
      <c r="BK38" s="102" t="str">
        <f t="shared" ref="BK38:BR53" si="29">IF($AM38="","",IF($AM38=BK$5,$AM38,""))</f>
        <v/>
      </c>
      <c r="BL38" s="102" t="str">
        <f t="shared" si="29"/>
        <v/>
      </c>
      <c r="BM38" s="102" t="str">
        <f t="shared" si="29"/>
        <v/>
      </c>
      <c r="BN38" s="102" t="str">
        <f t="shared" si="29"/>
        <v/>
      </c>
      <c r="BO38" s="102" t="str">
        <f t="shared" si="29"/>
        <v/>
      </c>
      <c r="BP38" s="102" t="str">
        <f t="shared" si="29"/>
        <v/>
      </c>
      <c r="BQ38" s="102" t="str">
        <f t="shared" si="29"/>
        <v/>
      </c>
      <c r="BR38" s="102" t="str">
        <f t="shared" si="29"/>
        <v/>
      </c>
    </row>
    <row r="39" spans="1:70" ht="15.95" hidden="1" customHeight="1" x14ac:dyDescent="0.3">
      <c r="B39" s="179"/>
      <c r="C39" s="86"/>
      <c r="D39" s="86"/>
      <c r="E39" s="88">
        <v>18</v>
      </c>
      <c r="F39" s="123"/>
      <c r="G39" s="136" t="str">
        <f>IF(OR($F39=0,$F39="",ISERROR(VLOOKUP($F39,competitors,5,FALSE))=TRUE),"",VLOOKUP($F39,competitors,5,FALSE))</f>
        <v/>
      </c>
      <c r="H39" s="136" t="str">
        <f t="shared" si="21"/>
        <v/>
      </c>
      <c r="I39" s="372"/>
      <c r="J39" s="380"/>
      <c r="K39" s="372"/>
      <c r="L39" s="380"/>
      <c r="M39" s="372"/>
      <c r="N39" s="380"/>
      <c r="O39" s="372"/>
      <c r="P39" s="380"/>
      <c r="Q39" s="372"/>
      <c r="R39" s="380"/>
      <c r="S39" s="372"/>
      <c r="T39" s="380"/>
      <c r="U39" s="372"/>
      <c r="V39" s="380"/>
      <c r="W39" s="372"/>
      <c r="X39" s="380"/>
      <c r="Y39" s="372"/>
      <c r="Z39" s="380"/>
      <c r="AA39" s="372"/>
      <c r="AB39" s="380"/>
      <c r="AC39" s="372"/>
      <c r="AD39" s="380"/>
      <c r="AE39" s="372"/>
      <c r="AF39" s="380"/>
      <c r="AG39" s="381">
        <v>0</v>
      </c>
      <c r="AH39" s="382"/>
      <c r="AI39" s="98"/>
      <c r="AJ39" s="98"/>
      <c r="AK39" s="99">
        <v>0</v>
      </c>
      <c r="AL39" s="124"/>
      <c r="AM39" s="100" t="str">
        <f t="shared" si="22"/>
        <v/>
      </c>
      <c r="AN39" s="101">
        <v>0</v>
      </c>
      <c r="AO39" s="179"/>
      <c r="AP39" s="179" t="str">
        <f t="shared" si="23"/>
        <v/>
      </c>
      <c r="AQ39" s="179" t="str">
        <f t="shared" si="24"/>
        <v/>
      </c>
      <c r="AR39" s="179" t="str">
        <f>IF(OR(AL39=0,AL39=""),"",IF(OR(AL39=AL40,AL39=AL41,AL39=AL42,AL39=AL43,AL39=AL44,AL39=AL45,AL39=AL46,AL39=AL47,AL39=AL48,AL39=AL49,AL39=AL50,AL39=AL51,AL39=AL52,AL39=AL53,AL39=AL38),"=",""))</f>
        <v/>
      </c>
      <c r="AS39" s="179"/>
      <c r="AT39" s="179" t="str">
        <f t="shared" si="25"/>
        <v/>
      </c>
      <c r="AU39" s="179" t="str">
        <f t="shared" si="26"/>
        <v/>
      </c>
      <c r="AV39" s="179" t="str">
        <f>IF(OR(AM39=0,AM39=""),"",IF(OR(AM39=AM40,AM39=AM41,AM39=AM42,AM39=AM43,AM39=AM44,AM39=AM45,AM39=AM46,AM39=AM47,AM39=AM48,AM39=AM49,AM39=AM50,AM39=AM51,AM39=AM52,AM39=AM53,AM39=AM38),"=",""))</f>
        <v/>
      </c>
      <c r="AW39" s="179" t="e">
        <f>IF(OR(AK39=0,AG39=0,#REF!="B"),"",AK39)</f>
        <v>#REF!</v>
      </c>
      <c r="AX39" s="179" t="e">
        <f>IF(OR(AK39=0,AG39=0,#REF!="A"),"",AK39)</f>
        <v>#REF!</v>
      </c>
      <c r="AZ39" s="102" t="e">
        <f t="shared" si="27"/>
        <v>#REF!</v>
      </c>
      <c r="BA39" s="102" t="e">
        <f t="shared" si="27"/>
        <v>#REF!</v>
      </c>
      <c r="BB39" s="93"/>
      <c r="BC39" s="102" t="str">
        <f t="shared" si="28"/>
        <v/>
      </c>
      <c r="BD39" s="102" t="str">
        <f t="shared" si="28"/>
        <v/>
      </c>
      <c r="BE39" s="102" t="str">
        <f t="shared" si="28"/>
        <v/>
      </c>
      <c r="BF39" s="102" t="str">
        <f t="shared" si="28"/>
        <v/>
      </c>
      <c r="BG39" s="102" t="str">
        <f t="shared" si="28"/>
        <v/>
      </c>
      <c r="BH39" s="102" t="str">
        <f t="shared" si="28"/>
        <v/>
      </c>
      <c r="BI39" s="102" t="str">
        <f t="shared" si="28"/>
        <v/>
      </c>
      <c r="BJ39" s="102" t="str">
        <f t="shared" si="28"/>
        <v/>
      </c>
      <c r="BK39" s="102" t="str">
        <f t="shared" si="29"/>
        <v/>
      </c>
      <c r="BL39" s="102" t="str">
        <f t="shared" si="29"/>
        <v/>
      </c>
      <c r="BM39" s="102" t="str">
        <f t="shared" si="29"/>
        <v/>
      </c>
      <c r="BN39" s="102" t="str">
        <f t="shared" si="29"/>
        <v/>
      </c>
      <c r="BO39" s="102" t="str">
        <f t="shared" si="29"/>
        <v/>
      </c>
      <c r="BP39" s="102" t="str">
        <f t="shared" si="29"/>
        <v/>
      </c>
      <c r="BQ39" s="102" t="str">
        <f t="shared" si="29"/>
        <v/>
      </c>
      <c r="BR39" s="102" t="str">
        <f t="shared" si="29"/>
        <v/>
      </c>
    </row>
    <row r="40" spans="1:70" ht="15.95" hidden="1" customHeight="1" x14ac:dyDescent="0.3">
      <c r="B40" s="179"/>
      <c r="C40" s="86"/>
      <c r="D40" s="86"/>
      <c r="E40" s="97">
        <v>19</v>
      </c>
      <c r="F40" s="123"/>
      <c r="G40" s="136" t="str">
        <f>IF(OR($F40=0,$F40="",ISERROR(VLOOKUP($F40,competitors,5,FALSE))=TRUE),"",VLOOKUP($F40,competitors,5,FALSE))</f>
        <v/>
      </c>
      <c r="H40" s="136" t="str">
        <f t="shared" si="21"/>
        <v/>
      </c>
      <c r="I40" s="372"/>
      <c r="J40" s="380"/>
      <c r="K40" s="372"/>
      <c r="L40" s="380"/>
      <c r="M40" s="372"/>
      <c r="N40" s="380"/>
      <c r="O40" s="372"/>
      <c r="P40" s="380"/>
      <c r="Q40" s="372"/>
      <c r="R40" s="380"/>
      <c r="S40" s="372"/>
      <c r="T40" s="380"/>
      <c r="U40" s="372"/>
      <c r="V40" s="380"/>
      <c r="W40" s="372"/>
      <c r="X40" s="380"/>
      <c r="Y40" s="372"/>
      <c r="Z40" s="380"/>
      <c r="AA40" s="372"/>
      <c r="AB40" s="380"/>
      <c r="AC40" s="372"/>
      <c r="AD40" s="380"/>
      <c r="AE40" s="372"/>
      <c r="AF40" s="380"/>
      <c r="AG40" s="381">
        <v>0</v>
      </c>
      <c r="AH40" s="382"/>
      <c r="AI40" s="98"/>
      <c r="AJ40" s="98"/>
      <c r="AK40" s="99">
        <v>0</v>
      </c>
      <c r="AL40" s="124"/>
      <c r="AM40" s="100" t="str">
        <f t="shared" si="22"/>
        <v/>
      </c>
      <c r="AN40" s="101">
        <v>0</v>
      </c>
      <c r="AO40" s="179"/>
      <c r="AP40" s="179" t="str">
        <f t="shared" si="23"/>
        <v/>
      </c>
      <c r="AQ40" s="179" t="str">
        <f t="shared" si="24"/>
        <v/>
      </c>
      <c r="AR40" s="179" t="str">
        <f>IF(OR(AL40=0,AL40=""),"",IF(OR(AL40=AL41,AL40=AL42,AL40=AL43,AL40=AL44,AL40=AL45,AL40=AL46,AL40=AL47,AL40=AL48,AL40=AL49,AL40=AL50,AL40=AL51,AL40=AL52,AL40=AL53,AL40=AL38,AL40=AL39),"=",""))</f>
        <v/>
      </c>
      <c r="AS40" s="179"/>
      <c r="AT40" s="179" t="str">
        <f t="shared" si="25"/>
        <v/>
      </c>
      <c r="AU40" s="179" t="str">
        <f t="shared" si="26"/>
        <v/>
      </c>
      <c r="AV40" s="179" t="str">
        <f>IF(OR(AM40=0,AM40=""),"",IF(OR(AM40=AM41,AM40=AM42,AM40=AM43,AM40=AM44,AM40=AM45,AM40=AM46,AM40=AM47,AM40=AM48,AM40=AM49,AM40=AM50,AM40=AM51,AM40=AM52,AM40=AM53,AM40=AM38,AM40=AM39),"=",""))</f>
        <v/>
      </c>
      <c r="AW40" s="179" t="e">
        <f>IF(OR(AK40=0,AG40=0,#REF!="B"),"",AK40)</f>
        <v>#REF!</v>
      </c>
      <c r="AX40" s="179" t="e">
        <f>IF(OR(AK40=0,AG40=0,#REF!="A"),"",AK40)</f>
        <v>#REF!</v>
      </c>
      <c r="AZ40" s="102" t="e">
        <f t="shared" si="27"/>
        <v>#REF!</v>
      </c>
      <c r="BA40" s="102" t="e">
        <f t="shared" si="27"/>
        <v>#REF!</v>
      </c>
      <c r="BB40" s="93"/>
      <c r="BC40" s="102" t="str">
        <f t="shared" si="28"/>
        <v/>
      </c>
      <c r="BD40" s="102" t="str">
        <f t="shared" si="28"/>
        <v/>
      </c>
      <c r="BE40" s="102" t="str">
        <f t="shared" si="28"/>
        <v/>
      </c>
      <c r="BF40" s="102" t="str">
        <f t="shared" si="28"/>
        <v/>
      </c>
      <c r="BG40" s="102" t="str">
        <f t="shared" si="28"/>
        <v/>
      </c>
      <c r="BH40" s="102" t="str">
        <f t="shared" si="28"/>
        <v/>
      </c>
      <c r="BI40" s="102" t="str">
        <f t="shared" si="28"/>
        <v/>
      </c>
      <c r="BJ40" s="102" t="str">
        <f t="shared" si="28"/>
        <v/>
      </c>
      <c r="BK40" s="102" t="str">
        <f t="shared" si="29"/>
        <v/>
      </c>
      <c r="BL40" s="102" t="str">
        <f t="shared" si="29"/>
        <v/>
      </c>
      <c r="BM40" s="102" t="str">
        <f t="shared" si="29"/>
        <v/>
      </c>
      <c r="BN40" s="102" t="str">
        <f t="shared" si="29"/>
        <v/>
      </c>
      <c r="BO40" s="102" t="str">
        <f t="shared" si="29"/>
        <v/>
      </c>
      <c r="BP40" s="102" t="str">
        <f t="shared" si="29"/>
        <v/>
      </c>
      <c r="BQ40" s="102" t="str">
        <f t="shared" si="29"/>
        <v/>
      </c>
      <c r="BR40" s="102" t="str">
        <f t="shared" si="29"/>
        <v/>
      </c>
    </row>
    <row r="41" spans="1:70" ht="15.95" hidden="1" customHeight="1" x14ac:dyDescent="0.3">
      <c r="B41" s="179"/>
      <c r="C41" s="86"/>
      <c r="D41" s="86"/>
      <c r="E41" s="88">
        <v>20</v>
      </c>
      <c r="F41" s="123"/>
      <c r="G41" s="136" t="str">
        <f>IF(OR($F41=0,$F41="",ISERROR(VLOOKUP($F41,competitors,5,FALSE))=TRUE),"",VLOOKUP($F41,competitors,5,FALSE))</f>
        <v/>
      </c>
      <c r="H41" s="136" t="str">
        <f t="shared" si="21"/>
        <v/>
      </c>
      <c r="I41" s="372"/>
      <c r="J41" s="380"/>
      <c r="K41" s="372"/>
      <c r="L41" s="380"/>
      <c r="M41" s="372"/>
      <c r="N41" s="380"/>
      <c r="O41" s="372"/>
      <c r="P41" s="380"/>
      <c r="Q41" s="372"/>
      <c r="R41" s="380"/>
      <c r="S41" s="372"/>
      <c r="T41" s="380"/>
      <c r="U41" s="372"/>
      <c r="V41" s="380"/>
      <c r="W41" s="372"/>
      <c r="X41" s="380"/>
      <c r="Y41" s="372"/>
      <c r="Z41" s="380"/>
      <c r="AA41" s="372"/>
      <c r="AB41" s="380"/>
      <c r="AC41" s="372"/>
      <c r="AD41" s="380"/>
      <c r="AE41" s="372"/>
      <c r="AF41" s="380"/>
      <c r="AG41" s="381">
        <v>0</v>
      </c>
      <c r="AH41" s="382"/>
      <c r="AI41" s="98"/>
      <c r="AJ41" s="98"/>
      <c r="AK41" s="99">
        <v>0</v>
      </c>
      <c r="AL41" s="124"/>
      <c r="AM41" s="100" t="str">
        <f t="shared" si="22"/>
        <v/>
      </c>
      <c r="AN41" s="101">
        <v>0</v>
      </c>
      <c r="AO41" s="179"/>
      <c r="AP41" s="179" t="str">
        <f t="shared" si="23"/>
        <v/>
      </c>
      <c r="AQ41" s="179" t="str">
        <f t="shared" si="24"/>
        <v/>
      </c>
      <c r="AR41" s="179" t="str">
        <f>IF(OR(AL41=0,AL41=""),"",IF(OR(AL41=AL42,AL41=AL43,AL41=AL44,AL41=AL45,AL41=AL46,AL41=AL47,AL41=AL48,AL41=AL49,AL41=AL50,AL41=AL51,AL41=AL52,AL41=AL53,AL41=AL38,AL41=AL39,AL41=AL40),"=",""))</f>
        <v/>
      </c>
      <c r="AS41" s="179"/>
      <c r="AT41" s="179" t="str">
        <f t="shared" si="25"/>
        <v/>
      </c>
      <c r="AU41" s="179" t="str">
        <f t="shared" si="26"/>
        <v/>
      </c>
      <c r="AV41" s="179" t="str">
        <f>IF(OR(AM41=0,AM41=""),"",IF(OR(AM41=AM42,AM41=AM43,AM41=AM44,AM41=AM45,AM41=AM46,AM41=AM47,AM41=AM48,AM41=AM49,AM41=AM50,AM41=AM51,AM41=AM52,AM41=AM53,AM41=AM38,AM41=AM39,AM41=AM40),"=",""))</f>
        <v/>
      </c>
      <c r="AW41" s="179" t="e">
        <f>IF(OR(AK41=0,AG41=0,#REF!="B"),"",AK41)</f>
        <v>#REF!</v>
      </c>
      <c r="AX41" s="179" t="e">
        <f>IF(OR(AK41=0,AG41=0,#REF!="A"),"",AK41)</f>
        <v>#REF!</v>
      </c>
      <c r="AZ41" s="102" t="e">
        <f t="shared" si="27"/>
        <v>#REF!</v>
      </c>
      <c r="BA41" s="102" t="e">
        <f t="shared" si="27"/>
        <v>#REF!</v>
      </c>
      <c r="BB41" s="93"/>
      <c r="BC41" s="102" t="str">
        <f t="shared" si="28"/>
        <v/>
      </c>
      <c r="BD41" s="102" t="str">
        <f t="shared" si="28"/>
        <v/>
      </c>
      <c r="BE41" s="102" t="str">
        <f t="shared" si="28"/>
        <v/>
      </c>
      <c r="BF41" s="102" t="str">
        <f t="shared" si="28"/>
        <v/>
      </c>
      <c r="BG41" s="102" t="str">
        <f t="shared" si="28"/>
        <v/>
      </c>
      <c r="BH41" s="102" t="str">
        <f t="shared" si="28"/>
        <v/>
      </c>
      <c r="BI41" s="102" t="str">
        <f t="shared" si="28"/>
        <v/>
      </c>
      <c r="BJ41" s="102" t="str">
        <f t="shared" si="28"/>
        <v/>
      </c>
      <c r="BK41" s="102" t="str">
        <f t="shared" si="29"/>
        <v/>
      </c>
      <c r="BL41" s="102" t="str">
        <f t="shared" si="29"/>
        <v/>
      </c>
      <c r="BM41" s="102" t="str">
        <f t="shared" si="29"/>
        <v/>
      </c>
      <c r="BN41" s="102" t="str">
        <f t="shared" si="29"/>
        <v/>
      </c>
      <c r="BO41" s="102" t="str">
        <f t="shared" si="29"/>
        <v/>
      </c>
      <c r="BP41" s="102" t="str">
        <f t="shared" si="29"/>
        <v/>
      </c>
      <c r="BQ41" s="102" t="str">
        <f t="shared" si="29"/>
        <v/>
      </c>
      <c r="BR41" s="102" t="str">
        <f t="shared" si="29"/>
        <v/>
      </c>
    </row>
    <row r="42" spans="1:70" ht="15.95" hidden="1" customHeight="1" x14ac:dyDescent="0.3">
      <c r="B42" s="179"/>
      <c r="C42" s="86"/>
      <c r="D42" s="86"/>
      <c r="E42" s="97">
        <v>21</v>
      </c>
      <c r="F42" s="123"/>
      <c r="G42" s="136" t="str">
        <f>IF(OR($F42=0,$F42="",ISERROR(VLOOKUP($F42,competitors,5,FALSE))=TRUE),"",VLOOKUP($F42,competitors,5,FALSE))</f>
        <v/>
      </c>
      <c r="H42" s="136" t="str">
        <f t="shared" si="21"/>
        <v/>
      </c>
      <c r="I42" s="372"/>
      <c r="J42" s="380"/>
      <c r="K42" s="372"/>
      <c r="L42" s="380"/>
      <c r="M42" s="372"/>
      <c r="N42" s="380"/>
      <c r="O42" s="372"/>
      <c r="P42" s="380"/>
      <c r="Q42" s="372"/>
      <c r="R42" s="380"/>
      <c r="S42" s="372"/>
      <c r="T42" s="380"/>
      <c r="U42" s="372"/>
      <c r="V42" s="380"/>
      <c r="W42" s="372"/>
      <c r="X42" s="380"/>
      <c r="Y42" s="372"/>
      <c r="Z42" s="380"/>
      <c r="AA42" s="372"/>
      <c r="AB42" s="380"/>
      <c r="AC42" s="372"/>
      <c r="AD42" s="380"/>
      <c r="AE42" s="372"/>
      <c r="AF42" s="380"/>
      <c r="AG42" s="381">
        <v>0</v>
      </c>
      <c r="AH42" s="382"/>
      <c r="AI42" s="98"/>
      <c r="AJ42" s="98"/>
      <c r="AK42" s="99">
        <v>0</v>
      </c>
      <c r="AL42" s="124"/>
      <c r="AM42" s="100" t="str">
        <f t="shared" si="22"/>
        <v/>
      </c>
      <c r="AN42" s="101">
        <v>0</v>
      </c>
      <c r="AO42" s="179"/>
      <c r="AP42" s="179" t="str">
        <f t="shared" si="23"/>
        <v/>
      </c>
      <c r="AQ42" s="179" t="str">
        <f t="shared" si="24"/>
        <v/>
      </c>
      <c r="AR42" s="179" t="str">
        <f>IF(OR(AL42=0,AL42=""),"",IF(OR(AL42=AL43,AL42=AL44,AL42=AL45,AL42=AL46,AL42=AL47,AL42=AL48,AL42=AL49,AL42=AL50,AL42=AL51,AL42=AL52,AL42=AL53,AL42=AL38,AL42=AL39,AL42=AL40,AL42=AL41),"=",""))</f>
        <v/>
      </c>
      <c r="AS42" s="179"/>
      <c r="AT42" s="179" t="str">
        <f t="shared" si="25"/>
        <v/>
      </c>
      <c r="AU42" s="179" t="str">
        <f t="shared" si="26"/>
        <v/>
      </c>
      <c r="AV42" s="179" t="str">
        <f>IF(OR(AM42=0,AM42=""),"",IF(OR(AM42=AM43,AM42=AM44,AM42=AM45,AM42=AM46,AM42=AM47,AM42=AM48,AM42=AM49,AM42=AM50,AM42=AM51,AM42=AM52,AM42=AM53,AM42=AM38,AM42=AM39,AM42=AM40,AM42=AM41),"=",""))</f>
        <v/>
      </c>
      <c r="AW42" s="179" t="e">
        <f>IF(OR(AK42=0,AG42=0,#REF!="B"),"",AK42)</f>
        <v>#REF!</v>
      </c>
      <c r="AX42" s="179" t="e">
        <f>IF(OR(AK42=0,AG42=0,#REF!="A"),"",AK42)</f>
        <v>#REF!</v>
      </c>
      <c r="AZ42" s="102" t="e">
        <f t="shared" si="27"/>
        <v>#REF!</v>
      </c>
      <c r="BA42" s="102" t="e">
        <f t="shared" si="27"/>
        <v>#REF!</v>
      </c>
      <c r="BB42" s="93"/>
      <c r="BC42" s="102" t="str">
        <f t="shared" si="28"/>
        <v/>
      </c>
      <c r="BD42" s="102" t="str">
        <f t="shared" si="28"/>
        <v/>
      </c>
      <c r="BE42" s="102" t="str">
        <f t="shared" si="28"/>
        <v/>
      </c>
      <c r="BF42" s="102" t="str">
        <f t="shared" si="28"/>
        <v/>
      </c>
      <c r="BG42" s="102" t="str">
        <f t="shared" si="28"/>
        <v/>
      </c>
      <c r="BH42" s="102" t="str">
        <f t="shared" si="28"/>
        <v/>
      </c>
      <c r="BI42" s="102" t="str">
        <f t="shared" si="28"/>
        <v/>
      </c>
      <c r="BJ42" s="102" t="str">
        <f t="shared" si="28"/>
        <v/>
      </c>
      <c r="BK42" s="102" t="str">
        <f t="shared" si="29"/>
        <v/>
      </c>
      <c r="BL42" s="102" t="str">
        <f t="shared" si="29"/>
        <v/>
      </c>
      <c r="BM42" s="102" t="str">
        <f t="shared" si="29"/>
        <v/>
      </c>
      <c r="BN42" s="102" t="str">
        <f t="shared" si="29"/>
        <v/>
      </c>
      <c r="BO42" s="102" t="str">
        <f t="shared" si="29"/>
        <v/>
      </c>
      <c r="BP42" s="102" t="str">
        <f t="shared" si="29"/>
        <v/>
      </c>
      <c r="BQ42" s="102" t="str">
        <f t="shared" si="29"/>
        <v/>
      </c>
      <c r="BR42" s="102" t="str">
        <f t="shared" si="29"/>
        <v/>
      </c>
    </row>
    <row r="43" spans="1:70" ht="15.95" hidden="1" customHeight="1" x14ac:dyDescent="0.3">
      <c r="B43" s="179"/>
      <c r="C43" s="86"/>
      <c r="D43" s="86"/>
      <c r="E43" s="88">
        <v>22</v>
      </c>
      <c r="F43" s="123"/>
      <c r="G43" s="136" t="str">
        <f>IF(OR($F43=0,$F43="",ISERROR(VLOOKUP($F43,competitors,5,FALSE))=TRUE),"",VLOOKUP($F43,competitors,5,FALSE))</f>
        <v/>
      </c>
      <c r="H43" s="136" t="str">
        <f t="shared" si="21"/>
        <v/>
      </c>
      <c r="I43" s="372"/>
      <c r="J43" s="380"/>
      <c r="K43" s="372"/>
      <c r="L43" s="380"/>
      <c r="M43" s="372"/>
      <c r="N43" s="380"/>
      <c r="O43" s="372"/>
      <c r="P43" s="380"/>
      <c r="Q43" s="372"/>
      <c r="R43" s="380"/>
      <c r="S43" s="372"/>
      <c r="T43" s="380"/>
      <c r="U43" s="372"/>
      <c r="V43" s="380"/>
      <c r="W43" s="372"/>
      <c r="X43" s="380"/>
      <c r="Y43" s="372"/>
      <c r="Z43" s="380"/>
      <c r="AA43" s="372"/>
      <c r="AB43" s="380"/>
      <c r="AC43" s="372"/>
      <c r="AD43" s="380"/>
      <c r="AE43" s="372"/>
      <c r="AF43" s="380"/>
      <c r="AG43" s="381">
        <v>0</v>
      </c>
      <c r="AH43" s="382"/>
      <c r="AI43" s="98"/>
      <c r="AJ43" s="98"/>
      <c r="AK43" s="99">
        <v>0</v>
      </c>
      <c r="AL43" s="124"/>
      <c r="AM43" s="100" t="str">
        <f t="shared" si="22"/>
        <v/>
      </c>
      <c r="AN43" s="101">
        <v>0</v>
      </c>
      <c r="AO43" s="179"/>
      <c r="AP43" s="179" t="str">
        <f t="shared" si="23"/>
        <v/>
      </c>
      <c r="AQ43" s="179" t="str">
        <f t="shared" si="24"/>
        <v/>
      </c>
      <c r="AR43" s="179" t="str">
        <f>IF(OR(AL43=0,AL43=""),"",IF(OR(AL43=AL44,AL43=AL45,AL43=AL46,AL43=AL47,AL43=AL48,AL43=AL49,AL43=AL50,AL43=AL51,AL43=AL52,AL43=AL53,AL43=AL38,AL43=AL39,AL43=AL40,AL43=AL41,AL43=AL42),"=",""))</f>
        <v/>
      </c>
      <c r="AS43" s="179"/>
      <c r="AT43" s="179" t="str">
        <f t="shared" si="25"/>
        <v/>
      </c>
      <c r="AU43" s="179" t="str">
        <f t="shared" si="26"/>
        <v/>
      </c>
      <c r="AV43" s="179" t="str">
        <f>IF(OR(AM43=0,AM43=""),"",IF(OR(AM43=AM44,AM43=AM45,AM43=AM46,AM43=AM47,AM43=AM48,AM43=AM49,AM43=AM50,AM43=AM51,AM43=AM52,AM43=AM53,AM43=AM38,AM43=AM39,AM43=AM40,AM43=AM41,AM43=AM42),"=",""))</f>
        <v/>
      </c>
      <c r="AW43" s="179" t="e">
        <f>IF(OR(AK43=0,AG43=0,#REF!="B"),"",AK43)</f>
        <v>#REF!</v>
      </c>
      <c r="AX43" s="179" t="e">
        <f>IF(OR(AK43=0,AG43=0,#REF!="A"),"",AK43)</f>
        <v>#REF!</v>
      </c>
      <c r="AZ43" s="102" t="e">
        <f t="shared" si="27"/>
        <v>#REF!</v>
      </c>
      <c r="BA43" s="102" t="e">
        <f t="shared" si="27"/>
        <v>#REF!</v>
      </c>
      <c r="BB43" s="93"/>
      <c r="BC43" s="102" t="str">
        <f t="shared" si="28"/>
        <v/>
      </c>
      <c r="BD43" s="102" t="str">
        <f t="shared" si="28"/>
        <v/>
      </c>
      <c r="BE43" s="102" t="str">
        <f t="shared" si="28"/>
        <v/>
      </c>
      <c r="BF43" s="102" t="str">
        <f t="shared" si="28"/>
        <v/>
      </c>
      <c r="BG43" s="102" t="str">
        <f t="shared" si="28"/>
        <v/>
      </c>
      <c r="BH43" s="102" t="str">
        <f t="shared" si="28"/>
        <v/>
      </c>
      <c r="BI43" s="102" t="str">
        <f t="shared" si="28"/>
        <v/>
      </c>
      <c r="BJ43" s="102" t="str">
        <f t="shared" si="28"/>
        <v/>
      </c>
      <c r="BK43" s="102" t="str">
        <f t="shared" si="29"/>
        <v/>
      </c>
      <c r="BL43" s="102" t="str">
        <f t="shared" si="29"/>
        <v/>
      </c>
      <c r="BM43" s="102" t="str">
        <f t="shared" si="29"/>
        <v/>
      </c>
      <c r="BN43" s="102" t="str">
        <f t="shared" si="29"/>
        <v/>
      </c>
      <c r="BO43" s="102" t="str">
        <f t="shared" si="29"/>
        <v/>
      </c>
      <c r="BP43" s="102" t="str">
        <f t="shared" si="29"/>
        <v/>
      </c>
      <c r="BQ43" s="102" t="str">
        <f t="shared" si="29"/>
        <v/>
      </c>
      <c r="BR43" s="102" t="str">
        <f t="shared" si="29"/>
        <v/>
      </c>
    </row>
    <row r="44" spans="1:70" ht="15.95" hidden="1" customHeight="1" x14ac:dyDescent="0.3">
      <c r="B44" s="179"/>
      <c r="C44" s="86"/>
      <c r="D44" s="86"/>
      <c r="E44" s="97">
        <v>23</v>
      </c>
      <c r="F44" s="123"/>
      <c r="G44" s="136" t="str">
        <f>IF(OR($F44=0,$F44="",ISERROR(VLOOKUP($F44,competitors,5,FALSE))=TRUE),"",VLOOKUP($F44,competitors,5,FALSE))</f>
        <v/>
      </c>
      <c r="H44" s="136" t="str">
        <f t="shared" si="21"/>
        <v/>
      </c>
      <c r="I44" s="372"/>
      <c r="J44" s="380"/>
      <c r="K44" s="372"/>
      <c r="L44" s="380"/>
      <c r="M44" s="372"/>
      <c r="N44" s="380"/>
      <c r="O44" s="372"/>
      <c r="P44" s="380"/>
      <c r="Q44" s="372"/>
      <c r="R44" s="380"/>
      <c r="S44" s="372"/>
      <c r="T44" s="380"/>
      <c r="U44" s="372"/>
      <c r="V44" s="380"/>
      <c r="W44" s="372"/>
      <c r="X44" s="380"/>
      <c r="Y44" s="372"/>
      <c r="Z44" s="380"/>
      <c r="AA44" s="372"/>
      <c r="AB44" s="380"/>
      <c r="AC44" s="372"/>
      <c r="AD44" s="380"/>
      <c r="AE44" s="372"/>
      <c r="AF44" s="380"/>
      <c r="AG44" s="381">
        <v>0</v>
      </c>
      <c r="AH44" s="382"/>
      <c r="AI44" s="98"/>
      <c r="AJ44" s="98"/>
      <c r="AK44" s="99">
        <v>0</v>
      </c>
      <c r="AL44" s="124"/>
      <c r="AM44" s="100" t="str">
        <f t="shared" si="22"/>
        <v/>
      </c>
      <c r="AN44" s="101">
        <v>0</v>
      </c>
      <c r="AO44" s="179"/>
      <c r="AP44" s="179" t="str">
        <f t="shared" si="23"/>
        <v/>
      </c>
      <c r="AQ44" s="179" t="str">
        <f t="shared" si="24"/>
        <v/>
      </c>
      <c r="AR44" s="179" t="str">
        <f>IF(OR(AL44=0,AL44=""),"",IF(OR(AL44=AL45,AL44=AL46,AL44=AL47,AL44=AL48,AL44=AL49,AL44=AL50,AL44=AL51,AL44=AL52,AL44=AL53,AL44=AL38,AL44=AL39,AL44=AL40,AL44=AL41,AL44=AL42,AL44=AL43),"=",""))</f>
        <v/>
      </c>
      <c r="AS44" s="179"/>
      <c r="AT44" s="179" t="str">
        <f t="shared" si="25"/>
        <v/>
      </c>
      <c r="AU44" s="179" t="str">
        <f t="shared" si="26"/>
        <v/>
      </c>
      <c r="AV44" s="179" t="str">
        <f>IF(OR(AM44=0,AM44=""),"",IF(OR(AM44=AM45,AM44=AM46,AM44=AM47,AM44=AM48,AM44=AM49,AM44=AM50,AM44=AM51,AM44=AM52,AM44=AM53,AM44=AM38,AM44=AM39,AM44=AM40,AM44=AM41,AM44=AM42,AM44=AM43),"=",""))</f>
        <v/>
      </c>
      <c r="AW44" s="179" t="e">
        <f>IF(OR(AK44=0,AG44=0,#REF!="B"),"",AK44)</f>
        <v>#REF!</v>
      </c>
      <c r="AX44" s="179" t="e">
        <f>IF(OR(AK44=0,AG44=0,#REF!="A"),"",AK44)</f>
        <v>#REF!</v>
      </c>
      <c r="AZ44" s="102" t="e">
        <f t="shared" si="27"/>
        <v>#REF!</v>
      </c>
      <c r="BA44" s="102" t="e">
        <f t="shared" si="27"/>
        <v>#REF!</v>
      </c>
      <c r="BB44" s="93"/>
      <c r="BC44" s="102" t="str">
        <f t="shared" si="28"/>
        <v/>
      </c>
      <c r="BD44" s="102" t="str">
        <f t="shared" si="28"/>
        <v/>
      </c>
      <c r="BE44" s="102" t="str">
        <f t="shared" si="28"/>
        <v/>
      </c>
      <c r="BF44" s="102" t="str">
        <f t="shared" si="28"/>
        <v/>
      </c>
      <c r="BG44" s="102" t="str">
        <f t="shared" si="28"/>
        <v/>
      </c>
      <c r="BH44" s="102" t="str">
        <f t="shared" si="28"/>
        <v/>
      </c>
      <c r="BI44" s="102" t="str">
        <f t="shared" si="28"/>
        <v/>
      </c>
      <c r="BJ44" s="102" t="str">
        <f t="shared" si="28"/>
        <v/>
      </c>
      <c r="BK44" s="102" t="str">
        <f t="shared" si="29"/>
        <v/>
      </c>
      <c r="BL44" s="102" t="str">
        <f t="shared" si="29"/>
        <v/>
      </c>
      <c r="BM44" s="102" t="str">
        <f t="shared" si="29"/>
        <v/>
      </c>
      <c r="BN44" s="102" t="str">
        <f t="shared" si="29"/>
        <v/>
      </c>
      <c r="BO44" s="102" t="str">
        <f t="shared" si="29"/>
        <v/>
      </c>
      <c r="BP44" s="102" t="str">
        <f t="shared" si="29"/>
        <v/>
      </c>
      <c r="BQ44" s="102" t="str">
        <f t="shared" si="29"/>
        <v/>
      </c>
      <c r="BR44" s="102" t="str">
        <f t="shared" si="29"/>
        <v/>
      </c>
    </row>
    <row r="45" spans="1:70" ht="15.95" hidden="1" customHeight="1" x14ac:dyDescent="0.3">
      <c r="B45" s="179"/>
      <c r="C45" s="86"/>
      <c r="D45" s="86"/>
      <c r="E45" s="88">
        <v>24</v>
      </c>
      <c r="F45" s="123"/>
      <c r="G45" s="136" t="str">
        <f>IF(OR($F45=0,$F45="",ISERROR(VLOOKUP($F45,competitors,5,FALSE))=TRUE),"",VLOOKUP($F45,competitors,5,FALSE))</f>
        <v/>
      </c>
      <c r="H45" s="136" t="str">
        <f t="shared" si="21"/>
        <v/>
      </c>
      <c r="I45" s="372"/>
      <c r="J45" s="380"/>
      <c r="K45" s="372"/>
      <c r="L45" s="380"/>
      <c r="M45" s="372"/>
      <c r="N45" s="380"/>
      <c r="O45" s="372"/>
      <c r="P45" s="380"/>
      <c r="Q45" s="372"/>
      <c r="R45" s="380"/>
      <c r="S45" s="372"/>
      <c r="T45" s="380"/>
      <c r="U45" s="372"/>
      <c r="V45" s="380"/>
      <c r="W45" s="372"/>
      <c r="X45" s="380"/>
      <c r="Y45" s="372"/>
      <c r="Z45" s="380"/>
      <c r="AA45" s="372"/>
      <c r="AB45" s="380"/>
      <c r="AC45" s="372"/>
      <c r="AD45" s="380"/>
      <c r="AE45" s="372"/>
      <c r="AF45" s="380"/>
      <c r="AG45" s="381">
        <v>0</v>
      </c>
      <c r="AH45" s="382"/>
      <c r="AI45" s="98"/>
      <c r="AJ45" s="98"/>
      <c r="AK45" s="99">
        <v>0</v>
      </c>
      <c r="AL45" s="124"/>
      <c r="AM45" s="100" t="str">
        <f t="shared" si="22"/>
        <v/>
      </c>
      <c r="AN45" s="101">
        <v>0</v>
      </c>
      <c r="AO45" s="179"/>
      <c r="AP45" s="179" t="str">
        <f t="shared" si="23"/>
        <v/>
      </c>
      <c r="AQ45" s="179" t="str">
        <f t="shared" si="24"/>
        <v/>
      </c>
      <c r="AR45" s="179" t="str">
        <f>IF(OR(AL45=0,AL45=""),"",IF(OR(AL45=AL46,AL45=AL47,AL45=AL48,AL45=AL49,AL45=AL50,AL45=AL51,AL45=AL52,AL45=AL53,AL45=AL38,AL45=AL39,AL45=AL40,AL45=AL41,AL45=AL42,AL45=AL43,AL45=AL44),"=",""))</f>
        <v/>
      </c>
      <c r="AS45" s="179"/>
      <c r="AT45" s="179" t="str">
        <f t="shared" si="25"/>
        <v/>
      </c>
      <c r="AU45" s="179" t="str">
        <f t="shared" si="26"/>
        <v/>
      </c>
      <c r="AV45" s="179" t="str">
        <f>IF(OR(AM45=0,AM45=""),"",IF(OR(AM45=AM46,AM45=AM47,AM45=AM48,AM45=AM49,AM45=AM50,AM45=AM51,AM45=AM52,AM45=AM53,AM45=AM38,AM45=AM39,AM45=AM40,AM45=AM41,AM45=AM42,AM45=AM43,AM45=AM44),"=",""))</f>
        <v/>
      </c>
      <c r="AW45" s="179" t="e">
        <f>IF(OR(AK45=0,AG45=0,#REF!="B"),"",AK45)</f>
        <v>#REF!</v>
      </c>
      <c r="AX45" s="179" t="e">
        <f>IF(OR(AK45=0,AG45=0,#REF!="A"),"",AK45)</f>
        <v>#REF!</v>
      </c>
      <c r="AZ45" s="102" t="e">
        <f t="shared" si="27"/>
        <v>#REF!</v>
      </c>
      <c r="BA45" s="102" t="e">
        <f t="shared" si="27"/>
        <v>#REF!</v>
      </c>
      <c r="BB45" s="93"/>
      <c r="BC45" s="102" t="str">
        <f t="shared" si="28"/>
        <v/>
      </c>
      <c r="BD45" s="102" t="str">
        <f t="shared" si="28"/>
        <v/>
      </c>
      <c r="BE45" s="102" t="str">
        <f t="shared" si="28"/>
        <v/>
      </c>
      <c r="BF45" s="102" t="str">
        <f t="shared" si="28"/>
        <v/>
      </c>
      <c r="BG45" s="102" t="str">
        <f t="shared" si="28"/>
        <v/>
      </c>
      <c r="BH45" s="102" t="str">
        <f t="shared" si="28"/>
        <v/>
      </c>
      <c r="BI45" s="102" t="str">
        <f t="shared" si="28"/>
        <v/>
      </c>
      <c r="BJ45" s="102" t="str">
        <f t="shared" si="28"/>
        <v/>
      </c>
      <c r="BK45" s="102" t="str">
        <f t="shared" si="29"/>
        <v/>
      </c>
      <c r="BL45" s="102" t="str">
        <f t="shared" si="29"/>
        <v/>
      </c>
      <c r="BM45" s="102" t="str">
        <f t="shared" si="29"/>
        <v/>
      </c>
      <c r="BN45" s="102" t="str">
        <f t="shared" si="29"/>
        <v/>
      </c>
      <c r="BO45" s="102" t="str">
        <f t="shared" si="29"/>
        <v/>
      </c>
      <c r="BP45" s="102" t="str">
        <f t="shared" si="29"/>
        <v/>
      </c>
      <c r="BQ45" s="102" t="str">
        <f t="shared" si="29"/>
        <v/>
      </c>
      <c r="BR45" s="102" t="str">
        <f t="shared" si="29"/>
        <v/>
      </c>
    </row>
    <row r="46" spans="1:70" ht="15.95" hidden="1" customHeight="1" x14ac:dyDescent="0.3">
      <c r="B46" s="179"/>
      <c r="C46" s="86"/>
      <c r="D46" s="86"/>
      <c r="E46" s="97">
        <v>25</v>
      </c>
      <c r="F46" s="123"/>
      <c r="G46" s="136" t="str">
        <f>IF(OR($F46=0,$F46="",ISERROR(VLOOKUP($F46,competitors,5,FALSE))=TRUE),"",VLOOKUP($F46,competitors,5,FALSE))</f>
        <v/>
      </c>
      <c r="H46" s="136" t="str">
        <f t="shared" si="21"/>
        <v/>
      </c>
      <c r="I46" s="372"/>
      <c r="J46" s="380"/>
      <c r="K46" s="372"/>
      <c r="L46" s="380"/>
      <c r="M46" s="372"/>
      <c r="N46" s="380"/>
      <c r="O46" s="372"/>
      <c r="P46" s="380"/>
      <c r="Q46" s="372"/>
      <c r="R46" s="380"/>
      <c r="S46" s="372"/>
      <c r="T46" s="380"/>
      <c r="U46" s="372"/>
      <c r="V46" s="380"/>
      <c r="W46" s="372"/>
      <c r="X46" s="380"/>
      <c r="Y46" s="372"/>
      <c r="Z46" s="380"/>
      <c r="AA46" s="372"/>
      <c r="AB46" s="380"/>
      <c r="AC46" s="372"/>
      <c r="AD46" s="380"/>
      <c r="AE46" s="372"/>
      <c r="AF46" s="380"/>
      <c r="AG46" s="381">
        <v>0</v>
      </c>
      <c r="AH46" s="382"/>
      <c r="AI46" s="98"/>
      <c r="AJ46" s="98"/>
      <c r="AK46" s="99">
        <v>0</v>
      </c>
      <c r="AL46" s="124" t="str">
        <f t="shared" ref="AL46:AL53" si="30">IF(OR($F46=0,$F46=""),"",VLOOKUP($F46,u17mhj,6,FALSE))</f>
        <v/>
      </c>
      <c r="AM46" s="100" t="str">
        <f t="shared" si="22"/>
        <v/>
      </c>
      <c r="AN46" s="101">
        <v>0</v>
      </c>
      <c r="AO46" s="179"/>
      <c r="AP46" s="179" t="str">
        <f t="shared" si="23"/>
        <v/>
      </c>
      <c r="AQ46" s="179" t="str">
        <f t="shared" si="24"/>
        <v/>
      </c>
      <c r="AR46" s="179" t="str">
        <f>IF(OR(AL46=0,AL46=""),"",IF(OR(AL46=AL47,AL46=AL48,AL46=AL49,AL46=AL50,AL46=AL51,AL46=AL52,AL46=AL53,AL46=AL38,AL46=AL39,AL46=AL40,AL46=AL41,AL46=AL42,AL46=AL43,AL46=AL44,AL46=AL45),"=",""))</f>
        <v/>
      </c>
      <c r="AS46" s="179"/>
      <c r="AT46" s="179" t="str">
        <f t="shared" si="25"/>
        <v/>
      </c>
      <c r="AU46" s="179" t="str">
        <f t="shared" si="26"/>
        <v/>
      </c>
      <c r="AV46" s="179" t="str">
        <f>IF(OR(AM46=0,AM46=""),"",IF(OR(AM46=AM47,AM46=AM48,AM46=AM49,AM46=AM50,AM46=AM51,AM46=AM52,AM46=AM53,AM46=AM38,AM46=AM39,AM46=AM40,AM46=AM41,AM46=AM42,AM46=AM43,AM46=AM44,AM46=AM45),"=",""))</f>
        <v/>
      </c>
      <c r="AW46" s="179" t="e">
        <f>IF(OR(AK46=0,AG46=0,#REF!="B"),"",AK46)</f>
        <v>#REF!</v>
      </c>
      <c r="AX46" s="179" t="e">
        <f>IF(OR(AK46=0,AG46=0,#REF!="A"),"",AK46)</f>
        <v>#REF!</v>
      </c>
      <c r="AZ46" s="102" t="e">
        <f t="shared" si="27"/>
        <v>#REF!</v>
      </c>
      <c r="BA46" s="102" t="e">
        <f t="shared" si="27"/>
        <v>#REF!</v>
      </c>
      <c r="BB46" s="93"/>
      <c r="BC46" s="102" t="str">
        <f t="shared" si="28"/>
        <v/>
      </c>
      <c r="BD46" s="102" t="str">
        <f t="shared" si="28"/>
        <v/>
      </c>
      <c r="BE46" s="102" t="str">
        <f t="shared" si="28"/>
        <v/>
      </c>
      <c r="BF46" s="102" t="str">
        <f t="shared" si="28"/>
        <v/>
      </c>
      <c r="BG46" s="102" t="str">
        <f t="shared" si="28"/>
        <v/>
      </c>
      <c r="BH46" s="102" t="str">
        <f t="shared" si="28"/>
        <v/>
      </c>
      <c r="BI46" s="102" t="str">
        <f t="shared" si="28"/>
        <v/>
      </c>
      <c r="BJ46" s="102" t="str">
        <f t="shared" si="28"/>
        <v/>
      </c>
      <c r="BK46" s="102" t="str">
        <f t="shared" si="29"/>
        <v/>
      </c>
      <c r="BL46" s="102" t="str">
        <f t="shared" si="29"/>
        <v/>
      </c>
      <c r="BM46" s="102" t="str">
        <f t="shared" si="29"/>
        <v/>
      </c>
      <c r="BN46" s="102" t="str">
        <f t="shared" si="29"/>
        <v/>
      </c>
      <c r="BO46" s="102" t="str">
        <f t="shared" si="29"/>
        <v/>
      </c>
      <c r="BP46" s="102" t="str">
        <f t="shared" si="29"/>
        <v/>
      </c>
      <c r="BQ46" s="102" t="str">
        <f t="shared" si="29"/>
        <v/>
      </c>
      <c r="BR46" s="102" t="str">
        <f t="shared" si="29"/>
        <v/>
      </c>
    </row>
    <row r="47" spans="1:70" ht="15.95" hidden="1" customHeight="1" x14ac:dyDescent="0.3">
      <c r="B47" s="179"/>
      <c r="C47" s="86"/>
      <c r="D47" s="86"/>
      <c r="E47" s="88">
        <v>26</v>
      </c>
      <c r="F47" s="123"/>
      <c r="G47" s="136" t="str">
        <f>IF(OR($F47=0,$F47="",ISERROR(VLOOKUP($F47,competitors,5,FALSE))=TRUE),"",VLOOKUP($F47,competitors,5,FALSE))</f>
        <v/>
      </c>
      <c r="H47" s="136" t="str">
        <f t="shared" si="21"/>
        <v/>
      </c>
      <c r="I47" s="372"/>
      <c r="J47" s="380"/>
      <c r="K47" s="372"/>
      <c r="L47" s="380"/>
      <c r="M47" s="372"/>
      <c r="N47" s="380"/>
      <c r="O47" s="372"/>
      <c r="P47" s="380"/>
      <c r="Q47" s="372"/>
      <c r="R47" s="380"/>
      <c r="S47" s="372"/>
      <c r="T47" s="380"/>
      <c r="U47" s="372"/>
      <c r="V47" s="380"/>
      <c r="W47" s="372"/>
      <c r="X47" s="380"/>
      <c r="Y47" s="372"/>
      <c r="Z47" s="380"/>
      <c r="AA47" s="372"/>
      <c r="AB47" s="380"/>
      <c r="AC47" s="372"/>
      <c r="AD47" s="380"/>
      <c r="AE47" s="372"/>
      <c r="AF47" s="380"/>
      <c r="AG47" s="381">
        <v>0</v>
      </c>
      <c r="AH47" s="382"/>
      <c r="AI47" s="98"/>
      <c r="AJ47" s="98"/>
      <c r="AK47" s="99">
        <v>0</v>
      </c>
      <c r="AL47" s="124" t="str">
        <f t="shared" si="30"/>
        <v/>
      </c>
      <c r="AM47" s="100" t="str">
        <f t="shared" si="22"/>
        <v/>
      </c>
      <c r="AN47" s="101">
        <v>0</v>
      </c>
      <c r="AO47" s="179"/>
      <c r="AP47" s="179" t="str">
        <f t="shared" si="23"/>
        <v/>
      </c>
      <c r="AQ47" s="179" t="str">
        <f t="shared" si="24"/>
        <v/>
      </c>
      <c r="AR47" s="179" t="str">
        <f>IF(OR(AL47=0,AL47=""),"",IF(OR(AL47=AL48,AL47=AL49,AL47=AL50,AL47=AL51,AL47=AL52,AL47=AL53,AL47=AL38,AL47=AL39,AL47=AL40,AL47=AL41,AL47=AL42,AL47=AL43,AL47=AL44,AL47=AL45,AL47=AL46),"=",""))</f>
        <v/>
      </c>
      <c r="AS47" s="179"/>
      <c r="AT47" s="179" t="str">
        <f t="shared" si="25"/>
        <v/>
      </c>
      <c r="AU47" s="179" t="str">
        <f t="shared" si="26"/>
        <v/>
      </c>
      <c r="AV47" s="179" t="str">
        <f>IF(OR(AM47=0,AM47=""),"",IF(OR(AM47=AM48,AM47=AM49,AM47=AM50,AM47=AM51,AM47=AM52,AM47=AM53,AM47=AM38,AM47=AM39,AM47=AM40,AM47=AM41,AM47=AM42,AM47=AM43,AM47=AM44,AM47=AM45,AM47=AM46),"=",""))</f>
        <v/>
      </c>
      <c r="AW47" s="179" t="e">
        <f>IF(OR(AK47=0,AG47=0,#REF!="B"),"",AK47)</f>
        <v>#REF!</v>
      </c>
      <c r="AX47" s="179" t="e">
        <f>IF(OR(AK47=0,AG47=0,#REF!="A"),"",AK47)</f>
        <v>#REF!</v>
      </c>
      <c r="AZ47" s="102" t="e">
        <f t="shared" si="27"/>
        <v>#REF!</v>
      </c>
      <c r="BA47" s="102" t="e">
        <f t="shared" si="27"/>
        <v>#REF!</v>
      </c>
      <c r="BB47" s="93"/>
      <c r="BC47" s="102" t="str">
        <f t="shared" si="28"/>
        <v/>
      </c>
      <c r="BD47" s="102" t="str">
        <f t="shared" si="28"/>
        <v/>
      </c>
      <c r="BE47" s="102" t="str">
        <f t="shared" si="28"/>
        <v/>
      </c>
      <c r="BF47" s="102" t="str">
        <f t="shared" si="28"/>
        <v/>
      </c>
      <c r="BG47" s="102" t="str">
        <f t="shared" si="28"/>
        <v/>
      </c>
      <c r="BH47" s="102" t="str">
        <f t="shared" si="28"/>
        <v/>
      </c>
      <c r="BI47" s="102" t="str">
        <f t="shared" si="28"/>
        <v/>
      </c>
      <c r="BJ47" s="102" t="str">
        <f t="shared" si="28"/>
        <v/>
      </c>
      <c r="BK47" s="102" t="str">
        <f t="shared" si="29"/>
        <v/>
      </c>
      <c r="BL47" s="102" t="str">
        <f t="shared" si="29"/>
        <v/>
      </c>
      <c r="BM47" s="102" t="str">
        <f t="shared" si="29"/>
        <v/>
      </c>
      <c r="BN47" s="102" t="str">
        <f t="shared" si="29"/>
        <v/>
      </c>
      <c r="BO47" s="102" t="str">
        <f t="shared" si="29"/>
        <v/>
      </c>
      <c r="BP47" s="102" t="str">
        <f t="shared" si="29"/>
        <v/>
      </c>
      <c r="BQ47" s="102" t="str">
        <f t="shared" si="29"/>
        <v/>
      </c>
      <c r="BR47" s="102" t="str">
        <f t="shared" si="29"/>
        <v/>
      </c>
    </row>
    <row r="48" spans="1:70" ht="15.95" hidden="1" customHeight="1" x14ac:dyDescent="0.3">
      <c r="B48" s="179"/>
      <c r="C48" s="86"/>
      <c r="D48" s="86"/>
      <c r="E48" s="97">
        <v>27</v>
      </c>
      <c r="F48" s="123"/>
      <c r="G48" s="136" t="str">
        <f>IF(OR($F48=0,$F48="",ISERROR(VLOOKUP($F48,competitors,5,FALSE))=TRUE),"",VLOOKUP($F48,competitors,5,FALSE))</f>
        <v/>
      </c>
      <c r="H48" s="136" t="str">
        <f t="shared" si="21"/>
        <v/>
      </c>
      <c r="I48" s="372"/>
      <c r="J48" s="380"/>
      <c r="K48" s="372"/>
      <c r="L48" s="380"/>
      <c r="M48" s="372"/>
      <c r="N48" s="380"/>
      <c r="O48" s="372"/>
      <c r="P48" s="380"/>
      <c r="Q48" s="372"/>
      <c r="R48" s="380"/>
      <c r="S48" s="372"/>
      <c r="T48" s="380"/>
      <c r="U48" s="372"/>
      <c r="V48" s="380"/>
      <c r="W48" s="372"/>
      <c r="X48" s="380"/>
      <c r="Y48" s="372"/>
      <c r="Z48" s="380"/>
      <c r="AA48" s="372"/>
      <c r="AB48" s="380"/>
      <c r="AC48" s="372"/>
      <c r="AD48" s="380"/>
      <c r="AE48" s="372"/>
      <c r="AF48" s="380"/>
      <c r="AG48" s="381">
        <v>0</v>
      </c>
      <c r="AH48" s="382"/>
      <c r="AI48" s="98"/>
      <c r="AJ48" s="98"/>
      <c r="AK48" s="99">
        <v>0</v>
      </c>
      <c r="AL48" s="124" t="str">
        <f t="shared" si="30"/>
        <v/>
      </c>
      <c r="AM48" s="100" t="str">
        <f t="shared" si="22"/>
        <v/>
      </c>
      <c r="AN48" s="101">
        <v>0</v>
      </c>
      <c r="AO48" s="179"/>
      <c r="AP48" s="179" t="str">
        <f t="shared" si="23"/>
        <v/>
      </c>
      <c r="AQ48" s="179" t="str">
        <f t="shared" si="24"/>
        <v/>
      </c>
      <c r="AR48" s="179" t="str">
        <f>IF(OR(AL48=0,AL48=""),"",IF(OR(AL48=AL49,AL48=AL50,AL48=AL51,AL48=AL52,AL48=AL53,AL48=AL38,AL48=AL39,AL48=AL40,AL48=AL41,AL48=AL42,AL48=AL43,AL48=AL44,AL48=AL45,AL48=AL46,AL48=AL47),"=",""))</f>
        <v/>
      </c>
      <c r="AS48" s="179"/>
      <c r="AT48" s="179" t="str">
        <f t="shared" si="25"/>
        <v/>
      </c>
      <c r="AU48" s="179" t="str">
        <f t="shared" si="26"/>
        <v/>
      </c>
      <c r="AV48" s="179" t="str">
        <f>IF(OR(AM48=0,AM48=""),"",IF(OR(AM48=AM49,AM48=AM50,AM48=AM51,AM48=AM52,AM48=AM53,AM48=AM38,AM48=AM39,AM48=AM40,AM48=AM41,AM48=AM42,AM48=AM43,AM48=AM44,AM48=AM45,AM48=AM46,AM48=AM47),"=",""))</f>
        <v/>
      </c>
      <c r="AW48" s="179" t="e">
        <f>IF(OR(AK48=0,AG48=0,#REF!="B"),"",AK48)</f>
        <v>#REF!</v>
      </c>
      <c r="AX48" s="179" t="e">
        <f>IF(OR(AK48=0,AG48=0,#REF!="A"),"",AK48)</f>
        <v>#REF!</v>
      </c>
      <c r="AZ48" s="102" t="e">
        <f t="shared" si="27"/>
        <v>#REF!</v>
      </c>
      <c r="BA48" s="102" t="e">
        <f t="shared" si="27"/>
        <v>#REF!</v>
      </c>
      <c r="BB48" s="93"/>
      <c r="BC48" s="102" t="str">
        <f t="shared" si="28"/>
        <v/>
      </c>
      <c r="BD48" s="102" t="str">
        <f t="shared" si="28"/>
        <v/>
      </c>
      <c r="BE48" s="102" t="str">
        <f t="shared" si="28"/>
        <v/>
      </c>
      <c r="BF48" s="102" t="str">
        <f t="shared" si="28"/>
        <v/>
      </c>
      <c r="BG48" s="102" t="str">
        <f t="shared" si="28"/>
        <v/>
      </c>
      <c r="BH48" s="102" t="str">
        <f t="shared" si="28"/>
        <v/>
      </c>
      <c r="BI48" s="102" t="str">
        <f t="shared" si="28"/>
        <v/>
      </c>
      <c r="BJ48" s="102" t="str">
        <f t="shared" si="28"/>
        <v/>
      </c>
      <c r="BK48" s="102" t="str">
        <f t="shared" si="29"/>
        <v/>
      </c>
      <c r="BL48" s="102" t="str">
        <f t="shared" si="29"/>
        <v/>
      </c>
      <c r="BM48" s="102" t="str">
        <f t="shared" si="29"/>
        <v/>
      </c>
      <c r="BN48" s="102" t="str">
        <f t="shared" si="29"/>
        <v/>
      </c>
      <c r="BO48" s="102" t="str">
        <f t="shared" si="29"/>
        <v/>
      </c>
      <c r="BP48" s="102" t="str">
        <f t="shared" si="29"/>
        <v/>
      </c>
      <c r="BQ48" s="102" t="str">
        <f t="shared" si="29"/>
        <v/>
      </c>
      <c r="BR48" s="102" t="str">
        <f t="shared" si="29"/>
        <v/>
      </c>
    </row>
    <row r="49" spans="2:70" ht="15.95" hidden="1" customHeight="1" x14ac:dyDescent="0.3">
      <c r="B49" s="179"/>
      <c r="C49" s="86"/>
      <c r="D49" s="86"/>
      <c r="E49" s="88">
        <v>28</v>
      </c>
      <c r="F49" s="123"/>
      <c r="G49" s="136" t="str">
        <f>IF(OR($F49=0,$F49="",ISERROR(VLOOKUP($F49,competitors,5,FALSE))=TRUE),"",VLOOKUP($F49,competitors,5,FALSE))</f>
        <v/>
      </c>
      <c r="H49" s="136" t="str">
        <f t="shared" si="21"/>
        <v/>
      </c>
      <c r="I49" s="372"/>
      <c r="J49" s="380"/>
      <c r="K49" s="372"/>
      <c r="L49" s="380"/>
      <c r="M49" s="372"/>
      <c r="N49" s="380"/>
      <c r="O49" s="372"/>
      <c r="P49" s="380"/>
      <c r="Q49" s="372"/>
      <c r="R49" s="380"/>
      <c r="S49" s="372"/>
      <c r="T49" s="380"/>
      <c r="U49" s="372"/>
      <c r="V49" s="380"/>
      <c r="W49" s="372"/>
      <c r="X49" s="380"/>
      <c r="Y49" s="372"/>
      <c r="Z49" s="380"/>
      <c r="AA49" s="372"/>
      <c r="AB49" s="380"/>
      <c r="AC49" s="372"/>
      <c r="AD49" s="380"/>
      <c r="AE49" s="372"/>
      <c r="AF49" s="380"/>
      <c r="AG49" s="381">
        <v>0</v>
      </c>
      <c r="AH49" s="382"/>
      <c r="AI49" s="98"/>
      <c r="AJ49" s="98"/>
      <c r="AK49" s="99">
        <v>0</v>
      </c>
      <c r="AL49" s="124" t="str">
        <f t="shared" si="30"/>
        <v/>
      </c>
      <c r="AM49" s="100" t="str">
        <f t="shared" si="22"/>
        <v/>
      </c>
      <c r="AN49" s="101">
        <v>0</v>
      </c>
      <c r="AO49" s="179"/>
      <c r="AP49" s="179" t="str">
        <f t="shared" si="23"/>
        <v/>
      </c>
      <c r="AQ49" s="179" t="str">
        <f t="shared" si="24"/>
        <v/>
      </c>
      <c r="AR49" s="179" t="str">
        <f>IF(OR(AL49=0,AL49=""),"",IF(OR(AL49=AL50,AL49=AL51,AL49=AL52,AL49=AL53,AL49=AL38,AL49=AL39,AL49=AL40,AL49=AL41,AL49=AL42,AL49=AL43,AL49=AL44,AL49=AL45,AL49=AL46,AL49=AL47,AL49=AL48),"=",""))</f>
        <v/>
      </c>
      <c r="AS49" s="179"/>
      <c r="AT49" s="179" t="str">
        <f t="shared" si="25"/>
        <v/>
      </c>
      <c r="AU49" s="179" t="str">
        <f t="shared" si="26"/>
        <v/>
      </c>
      <c r="AV49" s="179" t="str">
        <f>IF(OR(AM49=0,AM49=""),"",IF(OR(AM49=AM50,AM49=AM51,AM49=AM52,AM49=AM53,AM49=AM38,AM49=AM39,AM49=AM40,AM49=AM41,AM49=AM42,AM49=AM43,AM49=AM44,AM49=AM45,AM49=AM46,AM49=AM47,AM49=AM48),"=",""))</f>
        <v/>
      </c>
      <c r="AW49" s="179" t="e">
        <f>IF(OR(AK49=0,AG49=0,#REF!="B"),"",AK49)</f>
        <v>#REF!</v>
      </c>
      <c r="AX49" s="179" t="e">
        <f>IF(OR(AK49=0,AG49=0,#REF!="A"),"",AK49)</f>
        <v>#REF!</v>
      </c>
      <c r="AZ49" s="102" t="e">
        <f t="shared" si="27"/>
        <v>#REF!</v>
      </c>
      <c r="BA49" s="102" t="e">
        <f t="shared" si="27"/>
        <v>#REF!</v>
      </c>
      <c r="BB49" s="93"/>
      <c r="BC49" s="102" t="str">
        <f t="shared" si="28"/>
        <v/>
      </c>
      <c r="BD49" s="102" t="str">
        <f t="shared" si="28"/>
        <v/>
      </c>
      <c r="BE49" s="102" t="str">
        <f t="shared" si="28"/>
        <v/>
      </c>
      <c r="BF49" s="102" t="str">
        <f t="shared" si="28"/>
        <v/>
      </c>
      <c r="BG49" s="102" t="str">
        <f t="shared" si="28"/>
        <v/>
      </c>
      <c r="BH49" s="102" t="str">
        <f t="shared" si="28"/>
        <v/>
      </c>
      <c r="BI49" s="102" t="str">
        <f t="shared" si="28"/>
        <v/>
      </c>
      <c r="BJ49" s="102" t="str">
        <f t="shared" si="28"/>
        <v/>
      </c>
      <c r="BK49" s="102" t="str">
        <f t="shared" si="29"/>
        <v/>
      </c>
      <c r="BL49" s="102" t="str">
        <f t="shared" si="29"/>
        <v/>
      </c>
      <c r="BM49" s="102" t="str">
        <f t="shared" si="29"/>
        <v/>
      </c>
      <c r="BN49" s="102" t="str">
        <f t="shared" si="29"/>
        <v/>
      </c>
      <c r="BO49" s="102" t="str">
        <f t="shared" si="29"/>
        <v/>
      </c>
      <c r="BP49" s="102" t="str">
        <f t="shared" si="29"/>
        <v/>
      </c>
      <c r="BQ49" s="102" t="str">
        <f t="shared" si="29"/>
        <v/>
      </c>
      <c r="BR49" s="102" t="str">
        <f t="shared" si="29"/>
        <v/>
      </c>
    </row>
    <row r="50" spans="2:70" ht="15.95" hidden="1" customHeight="1" x14ac:dyDescent="0.3">
      <c r="B50" s="179"/>
      <c r="C50" s="86"/>
      <c r="D50" s="86"/>
      <c r="E50" s="97">
        <v>29</v>
      </c>
      <c r="F50" s="123"/>
      <c r="G50" s="136" t="str">
        <f t="shared" ref="G50:G53" si="31">IF(OR($F50=0,$F50="",ISERROR(VLOOKUP($F50,competitors,5,FALSE))=TRUE),"",VLOOKUP($F50,competitors,5,FALSE))</f>
        <v/>
      </c>
      <c r="H50" s="136" t="str">
        <f t="shared" si="21"/>
        <v/>
      </c>
      <c r="I50" s="372"/>
      <c r="J50" s="380"/>
      <c r="K50" s="372"/>
      <c r="L50" s="380"/>
      <c r="M50" s="372"/>
      <c r="N50" s="380"/>
      <c r="O50" s="372"/>
      <c r="P50" s="380"/>
      <c r="Q50" s="372"/>
      <c r="R50" s="380"/>
      <c r="S50" s="372"/>
      <c r="T50" s="380"/>
      <c r="U50" s="372"/>
      <c r="V50" s="380"/>
      <c r="W50" s="372"/>
      <c r="X50" s="380"/>
      <c r="Y50" s="372"/>
      <c r="Z50" s="380"/>
      <c r="AA50" s="372"/>
      <c r="AB50" s="380"/>
      <c r="AC50" s="372"/>
      <c r="AD50" s="380"/>
      <c r="AE50" s="372"/>
      <c r="AF50" s="380"/>
      <c r="AG50" s="381">
        <v>0</v>
      </c>
      <c r="AH50" s="382"/>
      <c r="AI50" s="98"/>
      <c r="AJ50" s="98"/>
      <c r="AK50" s="99">
        <v>0</v>
      </c>
      <c r="AL50" s="124" t="str">
        <f t="shared" si="30"/>
        <v/>
      </c>
      <c r="AM50" s="100" t="str">
        <f t="shared" si="22"/>
        <v/>
      </c>
      <c r="AN50" s="101">
        <v>0</v>
      </c>
      <c r="AO50" s="179"/>
      <c r="AP50" s="179" t="str">
        <f t="shared" si="23"/>
        <v/>
      </c>
      <c r="AQ50" s="179" t="str">
        <f t="shared" si="24"/>
        <v/>
      </c>
      <c r="AR50" s="179" t="str">
        <f>IF(OR(AL50=0,AL50=""),"",IF(OR(AL50=AL51,AL50=AL52,AL50=AL53,AL50=AL38,AL50=AL39,AL50=AL40,AL50=AL41,AL50=AL42,AL50=AL43,AL50=AL44,AL50=AL45,AL50=AL46,AL50=AL47,AL50=AL48,AL50=AL49),"=",""))</f>
        <v/>
      </c>
      <c r="AS50" s="179"/>
      <c r="AT50" s="179" t="str">
        <f t="shared" si="25"/>
        <v/>
      </c>
      <c r="AU50" s="179" t="str">
        <f t="shared" si="26"/>
        <v/>
      </c>
      <c r="AV50" s="179" t="str">
        <f>IF(OR(AM50=0,AM50=""),"",IF(OR(AM50=AM51,AM50=AM52,AM50=AM53,AM50=AM38,AM50=AM39,AM50=AM40,AM50=AM41,AM50=AM42,AM50=AM43,AM50=AM44,AM50=AM45,AM50=AM46,AM50=AM47,AM50=AM48,AM50=AM49),"=",""))</f>
        <v/>
      </c>
      <c r="AW50" s="179" t="e">
        <f>IF(OR(AK50=0,AG50=0,#REF!="B"),"",AK50)</f>
        <v>#REF!</v>
      </c>
      <c r="AX50" s="179" t="e">
        <f>IF(OR(AK50=0,AG50=0,#REF!="A"),"",AK50)</f>
        <v>#REF!</v>
      </c>
      <c r="AZ50" s="102" t="e">
        <f t="shared" si="27"/>
        <v>#REF!</v>
      </c>
      <c r="BA50" s="102" t="e">
        <f t="shared" si="27"/>
        <v>#REF!</v>
      </c>
      <c r="BB50" s="93"/>
      <c r="BC50" s="102" t="str">
        <f t="shared" si="28"/>
        <v/>
      </c>
      <c r="BD50" s="102" t="str">
        <f t="shared" si="28"/>
        <v/>
      </c>
      <c r="BE50" s="102" t="str">
        <f t="shared" si="28"/>
        <v/>
      </c>
      <c r="BF50" s="102" t="str">
        <f t="shared" si="28"/>
        <v/>
      </c>
      <c r="BG50" s="102" t="str">
        <f t="shared" si="28"/>
        <v/>
      </c>
      <c r="BH50" s="102" t="str">
        <f t="shared" si="28"/>
        <v/>
      </c>
      <c r="BI50" s="102" t="str">
        <f t="shared" si="28"/>
        <v/>
      </c>
      <c r="BJ50" s="102" t="str">
        <f t="shared" si="28"/>
        <v/>
      </c>
      <c r="BK50" s="102" t="str">
        <f t="shared" si="29"/>
        <v/>
      </c>
      <c r="BL50" s="102" t="str">
        <f t="shared" si="29"/>
        <v/>
      </c>
      <c r="BM50" s="102" t="str">
        <f t="shared" si="29"/>
        <v/>
      </c>
      <c r="BN50" s="102" t="str">
        <f t="shared" si="29"/>
        <v/>
      </c>
      <c r="BO50" s="102" t="str">
        <f t="shared" si="29"/>
        <v/>
      </c>
      <c r="BP50" s="102" t="str">
        <f t="shared" si="29"/>
        <v/>
      </c>
      <c r="BQ50" s="102" t="str">
        <f t="shared" si="29"/>
        <v/>
      </c>
      <c r="BR50" s="102" t="str">
        <f t="shared" si="29"/>
        <v/>
      </c>
    </row>
    <row r="51" spans="2:70" ht="15.95" hidden="1" customHeight="1" x14ac:dyDescent="0.3">
      <c r="B51" s="179"/>
      <c r="C51" s="86"/>
      <c r="D51" s="86"/>
      <c r="E51" s="88">
        <v>30</v>
      </c>
      <c r="F51" s="123"/>
      <c r="G51" s="136" t="str">
        <f t="shared" si="31"/>
        <v/>
      </c>
      <c r="H51" s="136" t="str">
        <f t="shared" si="21"/>
        <v/>
      </c>
      <c r="I51" s="372"/>
      <c r="J51" s="380"/>
      <c r="K51" s="372"/>
      <c r="L51" s="380"/>
      <c r="M51" s="372"/>
      <c r="N51" s="380"/>
      <c r="O51" s="372"/>
      <c r="P51" s="380"/>
      <c r="Q51" s="372"/>
      <c r="R51" s="380"/>
      <c r="S51" s="372"/>
      <c r="T51" s="380"/>
      <c r="U51" s="372"/>
      <c r="V51" s="380"/>
      <c r="W51" s="372"/>
      <c r="X51" s="380"/>
      <c r="Y51" s="372"/>
      <c r="Z51" s="380"/>
      <c r="AA51" s="372"/>
      <c r="AB51" s="380"/>
      <c r="AC51" s="372"/>
      <c r="AD51" s="380"/>
      <c r="AE51" s="372"/>
      <c r="AF51" s="380"/>
      <c r="AG51" s="381">
        <v>0</v>
      </c>
      <c r="AH51" s="382"/>
      <c r="AI51" s="98"/>
      <c r="AJ51" s="98"/>
      <c r="AK51" s="99">
        <v>0</v>
      </c>
      <c r="AL51" s="124" t="str">
        <f t="shared" si="30"/>
        <v/>
      </c>
      <c r="AM51" s="100" t="str">
        <f t="shared" si="22"/>
        <v/>
      </c>
      <c r="AN51" s="101">
        <v>0</v>
      </c>
      <c r="AO51" s="179"/>
      <c r="AP51" s="179" t="str">
        <f t="shared" si="23"/>
        <v/>
      </c>
      <c r="AQ51" s="179" t="str">
        <f t="shared" si="24"/>
        <v/>
      </c>
      <c r="AR51" s="179" t="str">
        <f>IF(OR(AL51=0,AL51=""),"",IF(OR(AL51=AL52,AL51=AL53,AL51=AL38,AL51=AL39,AL51=AL40,AL51=AL41,AL51=AL42,AL51=AL43,AL51=AL44,AL51=AL45,AL51=AL46,AL51=AL47,AL51=AL48,AL51=AL49,AL51=AL50),"=",""))</f>
        <v/>
      </c>
      <c r="AS51" s="179"/>
      <c r="AT51" s="179" t="str">
        <f t="shared" si="25"/>
        <v/>
      </c>
      <c r="AU51" s="179" t="str">
        <f t="shared" si="26"/>
        <v/>
      </c>
      <c r="AV51" s="179" t="str">
        <f>IF(OR(AM51=0,AM51=""),"",IF(OR(AM51=AM52,AM51=AM53,AM51=AM38,AM51=AM39,AM51=AM40,AM51=AM41,AM51=AM42,AM51=AM43,AM51=AM44,AM51=AM45,AM51=AM46,AM51=AM47,AM51=AM48,AM51=AM49,AM51=AM50),"=",""))</f>
        <v/>
      </c>
      <c r="AW51" s="179" t="e">
        <f>IF(OR(AK51=0,AG51=0,#REF!="B"),"",AK51)</f>
        <v>#REF!</v>
      </c>
      <c r="AX51" s="179" t="e">
        <f>IF(OR(AK51=0,AG51=0,#REF!="A"),"",AK51)</f>
        <v>#REF!</v>
      </c>
      <c r="AZ51" s="102" t="e">
        <f t="shared" si="27"/>
        <v>#REF!</v>
      </c>
      <c r="BA51" s="102" t="e">
        <f t="shared" si="27"/>
        <v>#REF!</v>
      </c>
      <c r="BB51" s="93"/>
      <c r="BC51" s="102" t="str">
        <f t="shared" si="28"/>
        <v/>
      </c>
      <c r="BD51" s="102" t="str">
        <f t="shared" si="28"/>
        <v/>
      </c>
      <c r="BE51" s="102" t="str">
        <f t="shared" si="28"/>
        <v/>
      </c>
      <c r="BF51" s="102" t="str">
        <f t="shared" si="28"/>
        <v/>
      </c>
      <c r="BG51" s="102" t="str">
        <f t="shared" si="28"/>
        <v/>
      </c>
      <c r="BH51" s="102" t="str">
        <f t="shared" si="28"/>
        <v/>
      </c>
      <c r="BI51" s="102" t="str">
        <f t="shared" si="28"/>
        <v/>
      </c>
      <c r="BJ51" s="102" t="str">
        <f t="shared" si="28"/>
        <v/>
      </c>
      <c r="BK51" s="102" t="str">
        <f t="shared" si="29"/>
        <v/>
      </c>
      <c r="BL51" s="102" t="str">
        <f t="shared" si="29"/>
        <v/>
      </c>
      <c r="BM51" s="102" t="str">
        <f t="shared" si="29"/>
        <v/>
      </c>
      <c r="BN51" s="102" t="str">
        <f t="shared" si="29"/>
        <v/>
      </c>
      <c r="BO51" s="102" t="str">
        <f t="shared" si="29"/>
        <v/>
      </c>
      <c r="BP51" s="102" t="str">
        <f t="shared" si="29"/>
        <v/>
      </c>
      <c r="BQ51" s="102" t="str">
        <f t="shared" si="29"/>
        <v/>
      </c>
      <c r="BR51" s="102" t="str">
        <f t="shared" si="29"/>
        <v/>
      </c>
    </row>
    <row r="52" spans="2:70" ht="15.95" hidden="1" customHeight="1" x14ac:dyDescent="0.3">
      <c r="B52" s="179"/>
      <c r="C52" s="86"/>
      <c r="D52" s="86"/>
      <c r="E52" s="97">
        <v>31</v>
      </c>
      <c r="F52" s="123"/>
      <c r="G52" s="136" t="str">
        <f t="shared" si="31"/>
        <v/>
      </c>
      <c r="H52" s="136" t="str">
        <f t="shared" si="21"/>
        <v/>
      </c>
      <c r="I52" s="372"/>
      <c r="J52" s="380"/>
      <c r="K52" s="372"/>
      <c r="L52" s="380"/>
      <c r="M52" s="372"/>
      <c r="N52" s="380"/>
      <c r="O52" s="372"/>
      <c r="P52" s="380"/>
      <c r="Q52" s="372"/>
      <c r="R52" s="380"/>
      <c r="S52" s="372"/>
      <c r="T52" s="380"/>
      <c r="U52" s="372"/>
      <c r="V52" s="380"/>
      <c r="W52" s="372"/>
      <c r="X52" s="380"/>
      <c r="Y52" s="372"/>
      <c r="Z52" s="380"/>
      <c r="AA52" s="372"/>
      <c r="AB52" s="380"/>
      <c r="AC52" s="372"/>
      <c r="AD52" s="380"/>
      <c r="AE52" s="372"/>
      <c r="AF52" s="380"/>
      <c r="AG52" s="381">
        <v>0</v>
      </c>
      <c r="AH52" s="382"/>
      <c r="AI52" s="98"/>
      <c r="AJ52" s="98"/>
      <c r="AK52" s="99">
        <v>0</v>
      </c>
      <c r="AL52" s="124" t="str">
        <f t="shared" si="30"/>
        <v/>
      </c>
      <c r="AM52" s="100" t="str">
        <f t="shared" si="22"/>
        <v/>
      </c>
      <c r="AN52" s="101">
        <v>0</v>
      </c>
      <c r="AO52" s="179"/>
      <c r="AP52" s="179" t="str">
        <f t="shared" si="23"/>
        <v/>
      </c>
      <c r="AQ52" s="179" t="str">
        <f t="shared" si="24"/>
        <v/>
      </c>
      <c r="AR52" s="179" t="str">
        <f>IF(OR(AL52=0,AL52=""),"",IF(OR(AL52=AL53,AL52=AL38,AL52=AL39,AL52=AL40,AL52=AL41,AL52=AL42,AL52=AL43,AL52=AL44,AL52=AL45,AL52=AL46,AL52=AL47,AL52=AL48,AL52=AL49,AL52=AL50,AL52=AL51),"=",""))</f>
        <v/>
      </c>
      <c r="AS52" s="179"/>
      <c r="AT52" s="179" t="str">
        <f t="shared" si="25"/>
        <v/>
      </c>
      <c r="AU52" s="179" t="str">
        <f t="shared" si="26"/>
        <v/>
      </c>
      <c r="AV52" s="179" t="str">
        <f>IF(OR(AM52=0,AM52=""),"",IF(OR(AM52=AM53,AM52=AM38,AM52=AM39,AM52=AM40,AM52=AM41,AM52=AM42,AM52=AM43,AM52=AM44,AM52=AM45,AM52=AM46,AM52=AM47,AM52=AM48,AM52=AM49,AM52=AM50,AM52=AM51),"=",""))</f>
        <v/>
      </c>
      <c r="AW52" s="179" t="e">
        <f>IF(OR(AK52=0,AG52=0,#REF!="B"),"",AK52)</f>
        <v>#REF!</v>
      </c>
      <c r="AX52" s="179" t="e">
        <f>IF(OR(AK52=0,AG52=0,#REF!="A"),"",AK52)</f>
        <v>#REF!</v>
      </c>
      <c r="AZ52" s="102" t="e">
        <f t="shared" si="27"/>
        <v>#REF!</v>
      </c>
      <c r="BA52" s="102" t="e">
        <f t="shared" si="27"/>
        <v>#REF!</v>
      </c>
      <c r="BB52" s="93"/>
      <c r="BC52" s="102" t="str">
        <f t="shared" si="28"/>
        <v/>
      </c>
      <c r="BD52" s="102" t="str">
        <f t="shared" si="28"/>
        <v/>
      </c>
      <c r="BE52" s="102" t="str">
        <f t="shared" si="28"/>
        <v/>
      </c>
      <c r="BF52" s="102" t="str">
        <f t="shared" si="28"/>
        <v/>
      </c>
      <c r="BG52" s="102" t="str">
        <f t="shared" si="28"/>
        <v/>
      </c>
      <c r="BH52" s="102" t="str">
        <f t="shared" si="28"/>
        <v/>
      </c>
      <c r="BI52" s="102" t="str">
        <f t="shared" si="28"/>
        <v/>
      </c>
      <c r="BJ52" s="102" t="str">
        <f t="shared" si="28"/>
        <v/>
      </c>
      <c r="BK52" s="102" t="str">
        <f t="shared" si="29"/>
        <v/>
      </c>
      <c r="BL52" s="102" t="str">
        <f t="shared" si="29"/>
        <v/>
      </c>
      <c r="BM52" s="102" t="str">
        <f t="shared" si="29"/>
        <v/>
      </c>
      <c r="BN52" s="102" t="str">
        <f t="shared" si="29"/>
        <v/>
      </c>
      <c r="BO52" s="102" t="str">
        <f t="shared" si="29"/>
        <v/>
      </c>
      <c r="BP52" s="102" t="str">
        <f t="shared" si="29"/>
        <v/>
      </c>
      <c r="BQ52" s="102" t="str">
        <f t="shared" si="29"/>
        <v/>
      </c>
      <c r="BR52" s="102" t="str">
        <f t="shared" si="29"/>
        <v/>
      </c>
    </row>
    <row r="53" spans="2:70" ht="15.95" hidden="1" customHeight="1" x14ac:dyDescent="0.3">
      <c r="B53" s="179"/>
      <c r="C53" s="86"/>
      <c r="D53" s="86"/>
      <c r="E53" s="88">
        <v>32</v>
      </c>
      <c r="F53" s="123"/>
      <c r="G53" s="136" t="str">
        <f t="shared" si="31"/>
        <v/>
      </c>
      <c r="H53" s="136" t="str">
        <f t="shared" si="21"/>
        <v/>
      </c>
      <c r="I53" s="372"/>
      <c r="J53" s="380"/>
      <c r="K53" s="372"/>
      <c r="L53" s="380"/>
      <c r="M53" s="372"/>
      <c r="N53" s="380"/>
      <c r="O53" s="372"/>
      <c r="P53" s="380"/>
      <c r="Q53" s="372"/>
      <c r="R53" s="380"/>
      <c r="S53" s="372"/>
      <c r="T53" s="380"/>
      <c r="U53" s="372"/>
      <c r="V53" s="380"/>
      <c r="W53" s="372"/>
      <c r="X53" s="380"/>
      <c r="Y53" s="372"/>
      <c r="Z53" s="380"/>
      <c r="AA53" s="372"/>
      <c r="AB53" s="380"/>
      <c r="AC53" s="372"/>
      <c r="AD53" s="380"/>
      <c r="AE53" s="372"/>
      <c r="AF53" s="380"/>
      <c r="AG53" s="381">
        <v>0</v>
      </c>
      <c r="AH53" s="382"/>
      <c r="AI53" s="98"/>
      <c r="AJ53" s="98"/>
      <c r="AK53" s="99">
        <v>0</v>
      </c>
      <c r="AL53" s="124" t="str">
        <f t="shared" si="30"/>
        <v/>
      </c>
      <c r="AM53" s="100" t="str">
        <f t="shared" si="22"/>
        <v/>
      </c>
      <c r="AN53" s="101">
        <v>0</v>
      </c>
      <c r="AO53" s="179"/>
      <c r="AP53" s="179" t="str">
        <f t="shared" si="23"/>
        <v/>
      </c>
      <c r="AQ53" s="179" t="str">
        <f t="shared" si="24"/>
        <v/>
      </c>
      <c r="AR53" s="179" t="str">
        <f>IF(OR(AL53=0,AL53=""),"",IF(OR(AL53=AL38,AL53=AL39,AL53=AL40,AL53=AL41,AL53=AL42,AL53=AL43,AL53=AL44,AL53=AL45,AL53=AL46,AL53=AL47,AL53=AL48,AL53=AL49,AL53=AL50,AL53=AL51,AL53=AL52),"=",""))</f>
        <v/>
      </c>
      <c r="AS53" s="179"/>
      <c r="AT53" s="179" t="str">
        <f t="shared" si="25"/>
        <v/>
      </c>
      <c r="AU53" s="179" t="str">
        <f t="shared" si="26"/>
        <v/>
      </c>
      <c r="AV53" s="179" t="str">
        <f>IF(OR(AM53=0,AM53=""),"",IF(OR(AM53=AM38,AM53=AM39,AM53=AM40,AM53=AM41,AM53=AM42,AM53=AM43,AM53=AM44,AM53=AM45,AM53=AM46,AM53=AM47,AM53=AM48,AM53=AM49,AM53=AM50,AM53=AM51,AM53=AM52),"=",""))</f>
        <v/>
      </c>
      <c r="AW53" s="179" t="e">
        <f>IF(OR(AK53=0,AG53=0,#REF!="B"),"",AK53)</f>
        <v>#REF!</v>
      </c>
      <c r="AX53" s="179" t="e">
        <f>IF(OR(AK53=0,AG53=0,#REF!="A"),"",AK53)</f>
        <v>#REF!</v>
      </c>
      <c r="AZ53" s="102" t="e">
        <f t="shared" si="27"/>
        <v>#REF!</v>
      </c>
      <c r="BA53" s="102" t="e">
        <f t="shared" si="27"/>
        <v>#REF!</v>
      </c>
      <c r="BB53" s="93"/>
      <c r="BC53" s="102" t="str">
        <f t="shared" si="28"/>
        <v/>
      </c>
      <c r="BD53" s="102" t="str">
        <f t="shared" si="28"/>
        <v/>
      </c>
      <c r="BE53" s="102" t="str">
        <f t="shared" si="28"/>
        <v/>
      </c>
      <c r="BF53" s="102" t="str">
        <f t="shared" si="28"/>
        <v/>
      </c>
      <c r="BG53" s="102" t="str">
        <f t="shared" si="28"/>
        <v/>
      </c>
      <c r="BH53" s="102" t="str">
        <f t="shared" si="28"/>
        <v/>
      </c>
      <c r="BI53" s="102" t="str">
        <f t="shared" si="28"/>
        <v/>
      </c>
      <c r="BJ53" s="102" t="str">
        <f t="shared" si="28"/>
        <v/>
      </c>
      <c r="BK53" s="102" t="str">
        <f t="shared" si="29"/>
        <v/>
      </c>
      <c r="BL53" s="102" t="str">
        <f t="shared" si="29"/>
        <v/>
      </c>
      <c r="BM53" s="102" t="str">
        <f t="shared" si="29"/>
        <v/>
      </c>
      <c r="BN53" s="102" t="str">
        <f t="shared" si="29"/>
        <v/>
      </c>
      <c r="BO53" s="102" t="str">
        <f t="shared" si="29"/>
        <v/>
      </c>
      <c r="BP53" s="102" t="str">
        <f t="shared" si="29"/>
        <v/>
      </c>
      <c r="BQ53" s="102" t="str">
        <f t="shared" si="29"/>
        <v/>
      </c>
      <c r="BR53" s="102" t="str">
        <f t="shared" si="29"/>
        <v/>
      </c>
    </row>
    <row r="54" spans="2:70" hidden="1" x14ac:dyDescent="0.3"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BC54" s="93">
        <f t="shared" ref="BC54:BR54" si="32">COUNTIF(BC38:BC53,BC37)</f>
        <v>0</v>
      </c>
      <c r="BD54" s="93">
        <f t="shared" si="32"/>
        <v>0</v>
      </c>
      <c r="BE54" s="93">
        <f t="shared" si="32"/>
        <v>0</v>
      </c>
      <c r="BF54" s="93">
        <f t="shared" si="32"/>
        <v>0</v>
      </c>
      <c r="BG54" s="93">
        <f t="shared" si="32"/>
        <v>0</v>
      </c>
      <c r="BH54" s="93">
        <f t="shared" si="32"/>
        <v>0</v>
      </c>
      <c r="BI54" s="93">
        <f t="shared" si="32"/>
        <v>0</v>
      </c>
      <c r="BJ54" s="93">
        <f t="shared" si="32"/>
        <v>0</v>
      </c>
      <c r="BK54" s="93">
        <f t="shared" si="32"/>
        <v>0</v>
      </c>
      <c r="BL54" s="93">
        <f t="shared" si="32"/>
        <v>0</v>
      </c>
      <c r="BM54" s="93">
        <f t="shared" si="32"/>
        <v>0</v>
      </c>
      <c r="BN54" s="93">
        <f t="shared" si="32"/>
        <v>0</v>
      </c>
      <c r="BO54" s="93">
        <f t="shared" si="32"/>
        <v>0</v>
      </c>
      <c r="BP54" s="93">
        <f t="shared" si="32"/>
        <v>0</v>
      </c>
      <c r="BQ54" s="93">
        <f t="shared" si="32"/>
        <v>0</v>
      </c>
      <c r="BR54" s="93">
        <f t="shared" si="32"/>
        <v>0</v>
      </c>
    </row>
    <row r="55" spans="2:70" hidden="1" x14ac:dyDescent="0.3">
      <c r="E55" s="321" t="s">
        <v>41</v>
      </c>
      <c r="F55" s="357"/>
      <c r="G55" s="357"/>
      <c r="H55" s="357"/>
      <c r="I55" s="357"/>
      <c r="J55" s="358"/>
      <c r="K55" s="321" t="s">
        <v>41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8"/>
      <c r="AC55" s="359" t="s">
        <v>42</v>
      </c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80"/>
    </row>
    <row r="56" spans="2:70" hidden="1" x14ac:dyDescent="0.3">
      <c r="E56" s="88" t="s">
        <v>43</v>
      </c>
      <c r="F56" s="88" t="s">
        <v>44</v>
      </c>
      <c r="G56" s="88" t="s">
        <v>24</v>
      </c>
      <c r="H56" s="88" t="s">
        <v>25</v>
      </c>
      <c r="I56" s="359" t="s">
        <v>62</v>
      </c>
      <c r="J56" s="358"/>
      <c r="K56" s="359" t="s">
        <v>43</v>
      </c>
      <c r="L56" s="360"/>
      <c r="M56" s="359" t="s">
        <v>44</v>
      </c>
      <c r="N56" s="358"/>
      <c r="O56" s="359" t="s">
        <v>24</v>
      </c>
      <c r="P56" s="357"/>
      <c r="Q56" s="357"/>
      <c r="R56" s="357"/>
      <c r="S56" s="357"/>
      <c r="T56" s="357"/>
      <c r="U56" s="361" t="s">
        <v>25</v>
      </c>
      <c r="V56" s="357"/>
      <c r="W56" s="357"/>
      <c r="X56" s="357"/>
      <c r="Y56" s="357"/>
      <c r="Z56" s="358"/>
      <c r="AA56" s="359" t="s">
        <v>62</v>
      </c>
      <c r="AB56" s="358"/>
      <c r="AC56" s="105"/>
      <c r="AD56" s="106"/>
      <c r="AE56" s="106"/>
      <c r="AF56" s="106"/>
      <c r="AG56" s="107"/>
      <c r="AH56" s="107"/>
      <c r="AI56" s="79"/>
      <c r="AJ56" s="79"/>
      <c r="AK56" s="108"/>
      <c r="AL56" s="108"/>
      <c r="AM56" s="109"/>
      <c r="AN56" s="110"/>
    </row>
    <row r="57" spans="2:70" ht="15.95" hidden="1" customHeight="1" x14ac:dyDescent="0.3">
      <c r="C57" s="75">
        <v>17</v>
      </c>
      <c r="D57" s="111">
        <v>25</v>
      </c>
      <c r="E57" s="183">
        <v>17</v>
      </c>
      <c r="F57" s="183" t="str">
        <f t="shared" ref="F57:F64" si="33">IF(ISERROR(VLOOKUP(C57,$K$68:$N$99,4,FALSE))=TRUE,"",IF(VLOOKUP(C57,$K$68:$N$99,4,FALSE)=0,"",VLOOKUP(C57,$K$68:$N$99,4,FALSE)))</f>
        <v/>
      </c>
      <c r="G57" s="126" t="str">
        <f t="shared" ref="G57:G64" si="34">IF(ISERROR(VLOOKUP(F57,$F$68:$H$99,2,FALSE))=TRUE,"",VLOOKUP(F57,$F$68:$H$99,2,FALSE))</f>
        <v/>
      </c>
      <c r="H57" s="126" t="str">
        <f t="shared" ref="H57:H64" si="35">IF(ISERROR(VLOOKUP(F57,$F$68:$H$99,3,FALSE))=TRUE,"",VLOOKUP(F57,$F$68:$H$99,3,FALSE))</f>
        <v/>
      </c>
      <c r="I57" s="384" t="str">
        <f t="shared" ref="I57:I64" si="36">IF(ISERROR(VLOOKUP(F57,$F$68:$J$99,4,FALSE))=TRUE,"",IF(VLOOKUP(F57,$F$68:$J$99,4,FALSE)=0,0,IF(VLOOKUP(F57,$F$68:$J$99,4,FALSE)&gt;95.99,"",VLOOKUP(F57,$F$68:$J$99,4,FALSE))))</f>
        <v/>
      </c>
      <c r="J57" s="385"/>
      <c r="K57" s="386">
        <v>25</v>
      </c>
      <c r="L57" s="387" t="str">
        <f t="shared" ref="L57:L64" si="37">IF(ISERROR(VLOOKUP(K57,$C$6:$AP$21,31,FALSE))=TRUE,"",CONCATENATE(VLOOKUP(K57,$C$6:$AP$21,38,FALSE),VLOOKUP(K57,$C$6:$AP$21,42,FALSE)))</f>
        <v/>
      </c>
      <c r="M57" s="321" t="str">
        <f t="shared" ref="M57:M64" si="38">IF(ISERROR(VLOOKUP(D57,$K$68:$N$99,4,FALSE))=TRUE,"",IF(VLOOKUP(D57,$K$68:$N$99,4,FALSE)=0,"",VLOOKUP(D57,$K$68:$N$99,4,FALSE)))</f>
        <v/>
      </c>
      <c r="N57" s="323"/>
      <c r="O57" s="388" t="str">
        <f t="shared" ref="O57:O64" si="39">IF(ISERROR(VLOOKUP(M57,$F$68:$H$99,2,FALSE))=TRUE,"",VLOOKUP(M57,$F$68:$H$99,2,FALSE))</f>
        <v/>
      </c>
      <c r="P57" s="389" t="str">
        <f t="shared" ref="P57:T64" si="40">IF(ISERROR(VLOOKUP(O57,$F$68:$H$99,2,FALSE))=TRUE,"",VLOOKUP(O57,$F$68:$H$99,2,FALSE))</f>
        <v/>
      </c>
      <c r="Q57" s="389" t="str">
        <f t="shared" si="40"/>
        <v/>
      </c>
      <c r="R57" s="389" t="str">
        <f t="shared" si="40"/>
        <v/>
      </c>
      <c r="S57" s="389" t="str">
        <f t="shared" si="40"/>
        <v/>
      </c>
      <c r="T57" s="390" t="str">
        <f t="shared" si="40"/>
        <v/>
      </c>
      <c r="U57" s="388" t="str">
        <f t="shared" ref="U57:U64" si="41">IF(ISERROR(VLOOKUP(M57,$F$68:$H$99,3,FALSE))=TRUE,"",VLOOKUP(M57,$F$68:$H$99,3,FALSE))</f>
        <v/>
      </c>
      <c r="V57" s="389" t="str">
        <f t="shared" ref="V57:Z64" si="42">IF(ISERROR(VLOOKUP(T57,$F$68:$H$99,3,FALSE))=TRUE,"",VLOOKUP(T57,$F$68:$H$99,3,FALSE))</f>
        <v/>
      </c>
      <c r="W57" s="389" t="str">
        <f t="shared" si="42"/>
        <v/>
      </c>
      <c r="X57" s="389" t="str">
        <f t="shared" si="42"/>
        <v/>
      </c>
      <c r="Y57" s="389" t="str">
        <f t="shared" si="42"/>
        <v/>
      </c>
      <c r="Z57" s="390" t="str">
        <f t="shared" si="42"/>
        <v/>
      </c>
      <c r="AA57" s="384" t="str">
        <f t="shared" ref="AA57:AA64" si="43">IF(ISERROR(VLOOKUP(M57,$F$68:$J$99,4,FALSE))=TRUE,"",IF(VLOOKUP(M57,$F$68:$J$99,4,FALSE)=0,0,IF(VLOOKUP(M57,$F$68:$J$99,4,FALSE)&gt;95.99,"",VLOOKUP(M57,$F$68:$J$99,4,FALSE))))</f>
        <v/>
      </c>
      <c r="AB57" s="385"/>
      <c r="AC57" s="114"/>
      <c r="AD57" s="115"/>
      <c r="AE57" s="115"/>
      <c r="AF57" s="115"/>
      <c r="AG57" s="115"/>
      <c r="AH57" s="115"/>
      <c r="AI57" s="115"/>
      <c r="AJ57" s="115"/>
      <c r="AK57" s="116"/>
      <c r="AL57" s="116"/>
      <c r="AM57" s="117"/>
      <c r="AN57" s="80"/>
    </row>
    <row r="58" spans="2:70" ht="15.95" hidden="1" customHeight="1" x14ac:dyDescent="0.3">
      <c r="C58" s="75">
        <v>18</v>
      </c>
      <c r="D58" s="111">
        <v>26</v>
      </c>
      <c r="E58" s="183">
        <v>18</v>
      </c>
      <c r="F58" s="183" t="str">
        <f t="shared" si="33"/>
        <v/>
      </c>
      <c r="G58" s="126" t="str">
        <f t="shared" si="34"/>
        <v/>
      </c>
      <c r="H58" s="126" t="str">
        <f t="shared" si="35"/>
        <v/>
      </c>
      <c r="I58" s="384" t="str">
        <f t="shared" si="36"/>
        <v/>
      </c>
      <c r="J58" s="385"/>
      <c r="K58" s="386">
        <v>26</v>
      </c>
      <c r="L58" s="387" t="str">
        <f t="shared" si="37"/>
        <v/>
      </c>
      <c r="M58" s="321" t="str">
        <f t="shared" si="38"/>
        <v/>
      </c>
      <c r="N58" s="323"/>
      <c r="O58" s="388" t="str">
        <f t="shared" si="39"/>
        <v/>
      </c>
      <c r="P58" s="389" t="str">
        <f t="shared" si="40"/>
        <v/>
      </c>
      <c r="Q58" s="389" t="str">
        <f t="shared" si="40"/>
        <v/>
      </c>
      <c r="R58" s="389" t="str">
        <f t="shared" si="40"/>
        <v/>
      </c>
      <c r="S58" s="389" t="str">
        <f t="shared" si="40"/>
        <v/>
      </c>
      <c r="T58" s="390" t="str">
        <f t="shared" si="40"/>
        <v/>
      </c>
      <c r="U58" s="388" t="str">
        <f t="shared" si="41"/>
        <v/>
      </c>
      <c r="V58" s="389" t="str">
        <f t="shared" si="42"/>
        <v/>
      </c>
      <c r="W58" s="389" t="str">
        <f t="shared" si="42"/>
        <v/>
      </c>
      <c r="X58" s="389" t="str">
        <f t="shared" si="42"/>
        <v/>
      </c>
      <c r="Y58" s="389" t="str">
        <f t="shared" si="42"/>
        <v/>
      </c>
      <c r="Z58" s="390" t="str">
        <f t="shared" si="42"/>
        <v/>
      </c>
      <c r="AA58" s="384" t="str">
        <f t="shared" si="43"/>
        <v/>
      </c>
      <c r="AB58" s="385"/>
      <c r="AC58" s="118"/>
      <c r="AD58" s="110"/>
      <c r="AE58" s="110"/>
      <c r="AF58" s="110"/>
      <c r="AG58" s="110"/>
      <c r="AH58" s="110"/>
      <c r="AI58" s="110"/>
      <c r="AJ58" s="110"/>
      <c r="AK58" s="80"/>
      <c r="AL58" s="80"/>
      <c r="AM58" s="119"/>
      <c r="AN58" s="80"/>
    </row>
    <row r="59" spans="2:70" ht="15.95" hidden="1" customHeight="1" x14ac:dyDescent="0.3">
      <c r="C59" s="75">
        <v>19</v>
      </c>
      <c r="D59" s="111">
        <v>27</v>
      </c>
      <c r="E59" s="183">
        <v>19</v>
      </c>
      <c r="F59" s="183" t="str">
        <f t="shared" si="33"/>
        <v/>
      </c>
      <c r="G59" s="126" t="str">
        <f t="shared" si="34"/>
        <v/>
      </c>
      <c r="H59" s="126" t="str">
        <f t="shared" si="35"/>
        <v/>
      </c>
      <c r="I59" s="384" t="str">
        <f t="shared" si="36"/>
        <v/>
      </c>
      <c r="J59" s="385"/>
      <c r="K59" s="386">
        <v>27</v>
      </c>
      <c r="L59" s="387" t="str">
        <f t="shared" si="37"/>
        <v/>
      </c>
      <c r="M59" s="321" t="str">
        <f t="shared" si="38"/>
        <v/>
      </c>
      <c r="N59" s="323"/>
      <c r="O59" s="388" t="str">
        <f t="shared" si="39"/>
        <v/>
      </c>
      <c r="P59" s="389" t="str">
        <f t="shared" si="40"/>
        <v/>
      </c>
      <c r="Q59" s="389" t="str">
        <f t="shared" si="40"/>
        <v/>
      </c>
      <c r="R59" s="389" t="str">
        <f t="shared" si="40"/>
        <v/>
      </c>
      <c r="S59" s="389" t="str">
        <f t="shared" si="40"/>
        <v/>
      </c>
      <c r="T59" s="390" t="str">
        <f t="shared" si="40"/>
        <v/>
      </c>
      <c r="U59" s="388" t="str">
        <f t="shared" si="41"/>
        <v/>
      </c>
      <c r="V59" s="389" t="str">
        <f t="shared" si="42"/>
        <v/>
      </c>
      <c r="W59" s="389" t="str">
        <f t="shared" si="42"/>
        <v/>
      </c>
      <c r="X59" s="389" t="str">
        <f t="shared" si="42"/>
        <v/>
      </c>
      <c r="Y59" s="389" t="str">
        <f t="shared" si="42"/>
        <v/>
      </c>
      <c r="Z59" s="390" t="str">
        <f t="shared" si="42"/>
        <v/>
      </c>
      <c r="AA59" s="384" t="str">
        <f t="shared" si="43"/>
        <v/>
      </c>
      <c r="AB59" s="385"/>
      <c r="AC59" s="118"/>
      <c r="AD59" s="110"/>
      <c r="AE59" s="110"/>
      <c r="AF59" s="110"/>
      <c r="AG59" s="110"/>
      <c r="AH59" s="110"/>
      <c r="AI59" s="110"/>
      <c r="AJ59" s="110"/>
      <c r="AK59" s="80"/>
      <c r="AL59" s="80"/>
      <c r="AM59" s="119"/>
      <c r="AN59" s="80"/>
    </row>
    <row r="60" spans="2:70" ht="15.95" hidden="1" customHeight="1" x14ac:dyDescent="0.3">
      <c r="C60" s="75">
        <v>20</v>
      </c>
      <c r="D60" s="111">
        <v>28</v>
      </c>
      <c r="E60" s="183">
        <v>20</v>
      </c>
      <c r="F60" s="183" t="str">
        <f t="shared" si="33"/>
        <v/>
      </c>
      <c r="G60" s="126" t="str">
        <f t="shared" si="34"/>
        <v/>
      </c>
      <c r="H60" s="126" t="str">
        <f t="shared" si="35"/>
        <v/>
      </c>
      <c r="I60" s="384" t="str">
        <f t="shared" si="36"/>
        <v/>
      </c>
      <c r="J60" s="385"/>
      <c r="K60" s="386">
        <v>28</v>
      </c>
      <c r="L60" s="387" t="str">
        <f t="shared" si="37"/>
        <v/>
      </c>
      <c r="M60" s="321" t="str">
        <f t="shared" si="38"/>
        <v/>
      </c>
      <c r="N60" s="323"/>
      <c r="O60" s="388" t="str">
        <f t="shared" si="39"/>
        <v/>
      </c>
      <c r="P60" s="389" t="str">
        <f t="shared" si="40"/>
        <v/>
      </c>
      <c r="Q60" s="389" t="str">
        <f t="shared" si="40"/>
        <v/>
      </c>
      <c r="R60" s="389" t="str">
        <f t="shared" si="40"/>
        <v/>
      </c>
      <c r="S60" s="389" t="str">
        <f t="shared" si="40"/>
        <v/>
      </c>
      <c r="T60" s="390" t="str">
        <f t="shared" si="40"/>
        <v/>
      </c>
      <c r="U60" s="388" t="str">
        <f t="shared" si="41"/>
        <v/>
      </c>
      <c r="V60" s="389" t="str">
        <f t="shared" si="42"/>
        <v/>
      </c>
      <c r="W60" s="389" t="str">
        <f t="shared" si="42"/>
        <v/>
      </c>
      <c r="X60" s="389" t="str">
        <f t="shared" si="42"/>
        <v/>
      </c>
      <c r="Y60" s="389" t="str">
        <f t="shared" si="42"/>
        <v/>
      </c>
      <c r="Z60" s="390" t="str">
        <f t="shared" si="42"/>
        <v/>
      </c>
      <c r="AA60" s="384" t="str">
        <f t="shared" si="43"/>
        <v/>
      </c>
      <c r="AB60" s="385"/>
      <c r="AC60" s="120"/>
      <c r="AD60" s="108"/>
      <c r="AE60" s="108"/>
      <c r="AF60" s="108"/>
      <c r="AG60" s="108"/>
      <c r="AH60" s="108"/>
      <c r="AI60" s="108"/>
      <c r="AJ60" s="108"/>
      <c r="AK60" s="79"/>
      <c r="AL60" s="79"/>
      <c r="AM60" s="121"/>
      <c r="AN60" s="80"/>
    </row>
    <row r="61" spans="2:70" ht="15.95" hidden="1" customHeight="1" x14ac:dyDescent="0.3">
      <c r="C61" s="75">
        <v>21</v>
      </c>
      <c r="D61" s="111">
        <v>29</v>
      </c>
      <c r="E61" s="183">
        <v>21</v>
      </c>
      <c r="F61" s="183" t="str">
        <f t="shared" si="33"/>
        <v/>
      </c>
      <c r="G61" s="126" t="str">
        <f t="shared" si="34"/>
        <v/>
      </c>
      <c r="H61" s="126" t="str">
        <f t="shared" si="35"/>
        <v/>
      </c>
      <c r="I61" s="384" t="str">
        <f t="shared" si="36"/>
        <v/>
      </c>
      <c r="J61" s="385"/>
      <c r="K61" s="386">
        <v>29</v>
      </c>
      <c r="L61" s="387" t="str">
        <f t="shared" si="37"/>
        <v/>
      </c>
      <c r="M61" s="321" t="str">
        <f t="shared" si="38"/>
        <v/>
      </c>
      <c r="N61" s="323"/>
      <c r="O61" s="388" t="str">
        <f t="shared" si="39"/>
        <v/>
      </c>
      <c r="P61" s="389" t="str">
        <f t="shared" si="40"/>
        <v/>
      </c>
      <c r="Q61" s="389" t="str">
        <f t="shared" si="40"/>
        <v/>
      </c>
      <c r="R61" s="389" t="str">
        <f t="shared" si="40"/>
        <v/>
      </c>
      <c r="S61" s="389" t="str">
        <f t="shared" si="40"/>
        <v/>
      </c>
      <c r="T61" s="390" t="str">
        <f t="shared" si="40"/>
        <v/>
      </c>
      <c r="U61" s="388" t="str">
        <f t="shared" si="41"/>
        <v/>
      </c>
      <c r="V61" s="389" t="str">
        <f t="shared" si="42"/>
        <v/>
      </c>
      <c r="W61" s="389" t="str">
        <f t="shared" si="42"/>
        <v/>
      </c>
      <c r="X61" s="389" t="str">
        <f t="shared" si="42"/>
        <v/>
      </c>
      <c r="Y61" s="389" t="str">
        <f t="shared" si="42"/>
        <v/>
      </c>
      <c r="Z61" s="390" t="str">
        <f t="shared" si="42"/>
        <v/>
      </c>
      <c r="AA61" s="384" t="str">
        <f t="shared" si="43"/>
        <v/>
      </c>
      <c r="AB61" s="385"/>
      <c r="AC61" s="114"/>
      <c r="AD61" s="115"/>
      <c r="AE61" s="115"/>
      <c r="AF61" s="115"/>
      <c r="AG61" s="115"/>
      <c r="AH61" s="115"/>
      <c r="AI61" s="115"/>
      <c r="AJ61" s="115"/>
      <c r="AK61" s="116"/>
      <c r="AL61" s="116"/>
      <c r="AM61" s="117"/>
      <c r="AN61" s="80"/>
    </row>
    <row r="62" spans="2:70" ht="15.95" hidden="1" customHeight="1" x14ac:dyDescent="0.3">
      <c r="C62" s="75">
        <v>22</v>
      </c>
      <c r="D62" s="111">
        <v>30</v>
      </c>
      <c r="E62" s="183">
        <v>22</v>
      </c>
      <c r="F62" s="183" t="str">
        <f t="shared" si="33"/>
        <v/>
      </c>
      <c r="G62" s="126" t="str">
        <f t="shared" si="34"/>
        <v/>
      </c>
      <c r="H62" s="126" t="str">
        <f t="shared" si="35"/>
        <v/>
      </c>
      <c r="I62" s="384" t="str">
        <f t="shared" si="36"/>
        <v/>
      </c>
      <c r="J62" s="385"/>
      <c r="K62" s="386">
        <v>30</v>
      </c>
      <c r="L62" s="387" t="str">
        <f t="shared" si="37"/>
        <v/>
      </c>
      <c r="M62" s="321" t="str">
        <f t="shared" si="38"/>
        <v/>
      </c>
      <c r="N62" s="323"/>
      <c r="O62" s="388" t="str">
        <f t="shared" si="39"/>
        <v/>
      </c>
      <c r="P62" s="389" t="str">
        <f t="shared" si="40"/>
        <v/>
      </c>
      <c r="Q62" s="389" t="str">
        <f t="shared" si="40"/>
        <v/>
      </c>
      <c r="R62" s="389" t="str">
        <f t="shared" si="40"/>
        <v/>
      </c>
      <c r="S62" s="389" t="str">
        <f t="shared" si="40"/>
        <v/>
      </c>
      <c r="T62" s="390" t="str">
        <f t="shared" si="40"/>
        <v/>
      </c>
      <c r="U62" s="388" t="str">
        <f t="shared" si="41"/>
        <v/>
      </c>
      <c r="V62" s="389" t="str">
        <f t="shared" si="42"/>
        <v/>
      </c>
      <c r="W62" s="389" t="str">
        <f t="shared" si="42"/>
        <v/>
      </c>
      <c r="X62" s="389" t="str">
        <f t="shared" si="42"/>
        <v/>
      </c>
      <c r="Y62" s="389" t="str">
        <f t="shared" si="42"/>
        <v/>
      </c>
      <c r="Z62" s="390" t="str">
        <f t="shared" si="42"/>
        <v/>
      </c>
      <c r="AA62" s="384" t="str">
        <f t="shared" si="43"/>
        <v/>
      </c>
      <c r="AB62" s="385"/>
      <c r="AC62" s="359" t="s">
        <v>47</v>
      </c>
      <c r="AD62" s="357"/>
      <c r="AE62" s="357"/>
      <c r="AF62" s="357"/>
      <c r="AG62" s="357"/>
      <c r="AH62" s="357"/>
      <c r="AI62" s="357"/>
      <c r="AJ62" s="357"/>
      <c r="AK62" s="357"/>
      <c r="AL62" s="357"/>
      <c r="AM62" s="358"/>
      <c r="AN62" s="80"/>
    </row>
    <row r="63" spans="2:70" ht="15.95" hidden="1" customHeight="1" x14ac:dyDescent="0.3">
      <c r="C63" s="75">
        <v>23</v>
      </c>
      <c r="D63" s="111">
        <v>31</v>
      </c>
      <c r="E63" s="183">
        <v>23</v>
      </c>
      <c r="F63" s="183" t="str">
        <f t="shared" si="33"/>
        <v/>
      </c>
      <c r="G63" s="126" t="str">
        <f t="shared" si="34"/>
        <v/>
      </c>
      <c r="H63" s="126" t="str">
        <f t="shared" si="35"/>
        <v/>
      </c>
      <c r="I63" s="384" t="str">
        <f t="shared" si="36"/>
        <v/>
      </c>
      <c r="J63" s="385"/>
      <c r="K63" s="386">
        <v>31</v>
      </c>
      <c r="L63" s="387" t="str">
        <f t="shared" si="37"/>
        <v/>
      </c>
      <c r="M63" s="321" t="str">
        <f t="shared" si="38"/>
        <v/>
      </c>
      <c r="N63" s="323"/>
      <c r="O63" s="388" t="str">
        <f t="shared" si="39"/>
        <v/>
      </c>
      <c r="P63" s="389" t="str">
        <f t="shared" si="40"/>
        <v/>
      </c>
      <c r="Q63" s="389" t="str">
        <f t="shared" si="40"/>
        <v/>
      </c>
      <c r="R63" s="389" t="str">
        <f t="shared" si="40"/>
        <v/>
      </c>
      <c r="S63" s="389" t="str">
        <f t="shared" si="40"/>
        <v/>
      </c>
      <c r="T63" s="390" t="str">
        <f t="shared" si="40"/>
        <v/>
      </c>
      <c r="U63" s="388" t="str">
        <f t="shared" si="41"/>
        <v/>
      </c>
      <c r="V63" s="389" t="str">
        <f t="shared" si="42"/>
        <v/>
      </c>
      <c r="W63" s="389" t="str">
        <f t="shared" si="42"/>
        <v/>
      </c>
      <c r="X63" s="389" t="str">
        <f t="shared" si="42"/>
        <v/>
      </c>
      <c r="Y63" s="389" t="str">
        <f t="shared" si="42"/>
        <v/>
      </c>
      <c r="Z63" s="390" t="str">
        <f t="shared" si="42"/>
        <v/>
      </c>
      <c r="AA63" s="384" t="str">
        <f t="shared" si="43"/>
        <v/>
      </c>
      <c r="AB63" s="385"/>
      <c r="AC63" s="120"/>
      <c r="AD63" s="108"/>
      <c r="AE63" s="108"/>
      <c r="AF63" s="108"/>
      <c r="AG63" s="108"/>
      <c r="AH63" s="79"/>
      <c r="AI63" s="79"/>
      <c r="AJ63" s="79"/>
      <c r="AK63" s="79"/>
      <c r="AL63" s="79"/>
      <c r="AM63" s="121"/>
      <c r="AN63" s="80"/>
    </row>
    <row r="64" spans="2:70" ht="15.95" hidden="1" customHeight="1" x14ac:dyDescent="0.3">
      <c r="C64" s="75">
        <v>24</v>
      </c>
      <c r="D64" s="111">
        <v>32</v>
      </c>
      <c r="E64" s="183">
        <v>24</v>
      </c>
      <c r="F64" s="183" t="str">
        <f t="shared" si="33"/>
        <v/>
      </c>
      <c r="G64" s="126" t="str">
        <f t="shared" si="34"/>
        <v/>
      </c>
      <c r="H64" s="126" t="str">
        <f t="shared" si="35"/>
        <v/>
      </c>
      <c r="I64" s="384" t="str">
        <f t="shared" si="36"/>
        <v/>
      </c>
      <c r="J64" s="385"/>
      <c r="K64" s="386">
        <v>32</v>
      </c>
      <c r="L64" s="387" t="str">
        <f t="shared" si="37"/>
        <v/>
      </c>
      <c r="M64" s="321" t="str">
        <f t="shared" si="38"/>
        <v/>
      </c>
      <c r="N64" s="323"/>
      <c r="O64" s="388" t="str">
        <f t="shared" si="39"/>
        <v/>
      </c>
      <c r="P64" s="389" t="str">
        <f t="shared" si="40"/>
        <v/>
      </c>
      <c r="Q64" s="389" t="str">
        <f t="shared" si="40"/>
        <v/>
      </c>
      <c r="R64" s="389" t="str">
        <f t="shared" si="40"/>
        <v/>
      </c>
      <c r="S64" s="389" t="str">
        <f t="shared" si="40"/>
        <v/>
      </c>
      <c r="T64" s="390" t="str">
        <f t="shared" si="40"/>
        <v/>
      </c>
      <c r="U64" s="388" t="str">
        <f t="shared" si="41"/>
        <v/>
      </c>
      <c r="V64" s="389" t="str">
        <f t="shared" si="42"/>
        <v/>
      </c>
      <c r="W64" s="389" t="str">
        <f t="shared" si="42"/>
        <v/>
      </c>
      <c r="X64" s="389" t="str">
        <f t="shared" si="42"/>
        <v/>
      </c>
      <c r="Y64" s="389" t="str">
        <f t="shared" si="42"/>
        <v/>
      </c>
      <c r="Z64" s="390" t="str">
        <f t="shared" si="42"/>
        <v/>
      </c>
      <c r="AA64" s="384" t="str">
        <f t="shared" si="43"/>
        <v/>
      </c>
      <c r="AB64" s="385"/>
      <c r="AC64" s="114"/>
      <c r="AD64" s="115"/>
      <c r="AE64" s="115"/>
      <c r="AF64" s="115"/>
      <c r="AG64" s="115"/>
      <c r="AH64" s="116"/>
      <c r="AI64" s="116"/>
      <c r="AJ64" s="116"/>
      <c r="AK64" s="116"/>
      <c r="AL64" s="116"/>
      <c r="AM64" s="117"/>
      <c r="AN64" s="80"/>
    </row>
    <row r="65" spans="5:15" hidden="1" x14ac:dyDescent="0.3"/>
    <row r="66" spans="5:15" hidden="1" x14ac:dyDescent="0.3"/>
    <row r="67" spans="5:15" hidden="1" x14ac:dyDescent="0.3">
      <c r="I67" s="397" t="s">
        <v>65</v>
      </c>
      <c r="J67" s="397"/>
      <c r="K67" s="398" t="s">
        <v>66</v>
      </c>
      <c r="L67" s="398"/>
    </row>
    <row r="68" spans="5:15" hidden="1" x14ac:dyDescent="0.3">
      <c r="E68" s="81" t="s">
        <v>46</v>
      </c>
      <c r="F68" s="127">
        <f t="shared" ref="F68:H83" si="44">F6</f>
        <v>172</v>
      </c>
      <c r="G68" s="128" t="str">
        <f t="shared" si="44"/>
        <v>Bernice COULSON</v>
      </c>
      <c r="H68" s="129" t="str">
        <f t="shared" si="44"/>
        <v>Wigan and District</v>
      </c>
      <c r="I68" s="391">
        <f>AG6</f>
        <v>1.68</v>
      </c>
      <c r="J68" s="392"/>
      <c r="K68" s="393">
        <f t="shared" ref="K68:K83" si="45">AK6</f>
        <v>0</v>
      </c>
      <c r="L68" s="394"/>
      <c r="M68" s="130"/>
      <c r="N68" s="395">
        <f t="shared" ref="N68:N99" si="46">F68</f>
        <v>172</v>
      </c>
      <c r="O68" s="396"/>
    </row>
    <row r="69" spans="5:15" hidden="1" x14ac:dyDescent="0.3">
      <c r="E69" s="81" t="s">
        <v>46</v>
      </c>
      <c r="F69" s="127">
        <f t="shared" si="44"/>
        <v>169</v>
      </c>
      <c r="G69" s="128" t="str">
        <f t="shared" si="44"/>
        <v>Shannon CRAIG</v>
      </c>
      <c r="H69" s="129" t="str">
        <f t="shared" si="44"/>
        <v>Nottingham AC</v>
      </c>
      <c r="I69" s="391">
        <f t="shared" ref="I69:I83" si="47">AG7</f>
        <v>1.57</v>
      </c>
      <c r="J69" s="392"/>
      <c r="K69" s="393">
        <f t="shared" si="45"/>
        <v>0</v>
      </c>
      <c r="L69" s="394"/>
      <c r="M69" s="130"/>
      <c r="N69" s="395">
        <f t="shared" si="46"/>
        <v>169</v>
      </c>
      <c r="O69" s="396"/>
    </row>
    <row r="70" spans="5:15" hidden="1" x14ac:dyDescent="0.3">
      <c r="E70" s="81" t="s">
        <v>46</v>
      </c>
      <c r="F70" s="127">
        <f t="shared" si="44"/>
        <v>164</v>
      </c>
      <c r="G70" s="128" t="str">
        <f t="shared" si="44"/>
        <v>Lea WENGER</v>
      </c>
      <c r="H70" s="129" t="str">
        <f t="shared" si="44"/>
        <v>CUAC</v>
      </c>
      <c r="I70" s="391">
        <f t="shared" si="47"/>
        <v>1.54</v>
      </c>
      <c r="J70" s="392"/>
      <c r="K70" s="393">
        <f t="shared" si="45"/>
        <v>0</v>
      </c>
      <c r="L70" s="394"/>
      <c r="M70" s="130"/>
      <c r="N70" s="395">
        <f t="shared" si="46"/>
        <v>164</v>
      </c>
      <c r="O70" s="396"/>
    </row>
    <row r="71" spans="5:15" hidden="1" x14ac:dyDescent="0.3">
      <c r="E71" s="81" t="s">
        <v>46</v>
      </c>
      <c r="F71" s="127">
        <f t="shared" si="44"/>
        <v>166</v>
      </c>
      <c r="G71" s="128" t="str">
        <f t="shared" si="44"/>
        <v>Maddie GREENWOOD</v>
      </c>
      <c r="H71" s="129" t="str">
        <f t="shared" si="44"/>
        <v>West Suffolk AC</v>
      </c>
      <c r="I71" s="391">
        <f t="shared" si="47"/>
        <v>1.49</v>
      </c>
      <c r="J71" s="392"/>
      <c r="K71" s="393">
        <f t="shared" si="45"/>
        <v>0</v>
      </c>
      <c r="L71" s="394"/>
      <c r="M71" s="130"/>
      <c r="N71" s="395">
        <f t="shared" si="46"/>
        <v>166</v>
      </c>
      <c r="O71" s="396"/>
    </row>
    <row r="72" spans="5:15" hidden="1" x14ac:dyDescent="0.3">
      <c r="E72" s="81" t="s">
        <v>46</v>
      </c>
      <c r="F72" s="127">
        <f t="shared" si="44"/>
        <v>167</v>
      </c>
      <c r="G72" s="128" t="str">
        <f t="shared" si="44"/>
        <v>Evelyne FONTEYNE</v>
      </c>
      <c r="H72" s="129" t="str">
        <f t="shared" si="44"/>
        <v>Shaftesbury Barnet</v>
      </c>
      <c r="I72" s="391">
        <f t="shared" si="47"/>
        <v>1.44</v>
      </c>
      <c r="J72" s="392"/>
      <c r="K72" s="393">
        <f t="shared" si="45"/>
        <v>0</v>
      </c>
      <c r="L72" s="394"/>
      <c r="M72" s="130"/>
      <c r="N72" s="395">
        <f t="shared" si="46"/>
        <v>167</v>
      </c>
      <c r="O72" s="396"/>
    </row>
    <row r="73" spans="5:15" hidden="1" x14ac:dyDescent="0.3">
      <c r="E73" s="81" t="s">
        <v>46</v>
      </c>
      <c r="F73" s="127">
        <f t="shared" si="44"/>
        <v>170</v>
      </c>
      <c r="G73" s="128" t="str">
        <f t="shared" si="44"/>
        <v>Jordanna MORRISH</v>
      </c>
      <c r="H73" s="129" t="str">
        <f t="shared" si="44"/>
        <v>Bracknell AC</v>
      </c>
      <c r="I73" s="391">
        <f t="shared" si="47"/>
        <v>1.68</v>
      </c>
      <c r="J73" s="392"/>
      <c r="K73" s="393">
        <f t="shared" si="45"/>
        <v>0</v>
      </c>
      <c r="L73" s="394"/>
      <c r="M73" s="130"/>
      <c r="N73" s="395">
        <f t="shared" si="46"/>
        <v>170</v>
      </c>
      <c r="O73" s="396"/>
    </row>
    <row r="74" spans="5:15" hidden="1" x14ac:dyDescent="0.3">
      <c r="E74" s="81" t="s">
        <v>46</v>
      </c>
      <c r="F74" s="127">
        <f t="shared" si="44"/>
        <v>163</v>
      </c>
      <c r="G74" s="128" t="str">
        <f t="shared" si="44"/>
        <v>Saskia LEAN</v>
      </c>
      <c r="H74" s="129" t="str">
        <f t="shared" si="44"/>
        <v>Tonbridge AC</v>
      </c>
      <c r="I74" s="391">
        <f t="shared" si="47"/>
        <v>1.54</v>
      </c>
      <c r="J74" s="392"/>
      <c r="K74" s="393">
        <f t="shared" si="45"/>
        <v>0</v>
      </c>
      <c r="L74" s="394"/>
      <c r="M74" s="130"/>
      <c r="N74" s="395">
        <f t="shared" si="46"/>
        <v>163</v>
      </c>
      <c r="O74" s="396"/>
    </row>
    <row r="75" spans="5:15" hidden="1" x14ac:dyDescent="0.3">
      <c r="E75" s="81" t="s">
        <v>46</v>
      </c>
      <c r="F75" s="127">
        <f t="shared" si="44"/>
        <v>160</v>
      </c>
      <c r="G75" s="128" t="str">
        <f t="shared" si="44"/>
        <v>Polly WOODHOUSE</v>
      </c>
      <c r="H75" s="129" t="str">
        <f t="shared" si="44"/>
        <v>Sheffield &amp; Deanne AC</v>
      </c>
      <c r="I75" s="391">
        <f t="shared" si="47"/>
        <v>1.49</v>
      </c>
      <c r="J75" s="392"/>
      <c r="K75" s="393">
        <f t="shared" si="45"/>
        <v>0</v>
      </c>
      <c r="L75" s="394"/>
      <c r="M75" s="130"/>
      <c r="N75" s="395">
        <f t="shared" si="46"/>
        <v>160</v>
      </c>
      <c r="O75" s="396"/>
    </row>
    <row r="76" spans="5:15" hidden="1" x14ac:dyDescent="0.3">
      <c r="E76" s="81" t="s">
        <v>46</v>
      </c>
      <c r="F76" s="127">
        <f t="shared" si="44"/>
        <v>161</v>
      </c>
      <c r="G76" s="128" t="str">
        <f t="shared" si="44"/>
        <v>Jessica SMITH</v>
      </c>
      <c r="H76" s="129" t="str">
        <f t="shared" si="44"/>
        <v>Enfield and Haringey</v>
      </c>
      <c r="I76" s="391">
        <f t="shared" si="47"/>
        <v>1.54</v>
      </c>
      <c r="J76" s="392"/>
      <c r="K76" s="393">
        <f t="shared" si="45"/>
        <v>0</v>
      </c>
      <c r="L76" s="394"/>
      <c r="M76" s="130"/>
      <c r="N76" s="395">
        <f t="shared" si="46"/>
        <v>161</v>
      </c>
      <c r="O76" s="396"/>
    </row>
    <row r="77" spans="5:15" hidden="1" x14ac:dyDescent="0.3">
      <c r="E77" s="81" t="s">
        <v>46</v>
      </c>
      <c r="F77" s="127">
        <f t="shared" si="44"/>
        <v>171</v>
      </c>
      <c r="G77" s="128" t="str">
        <f t="shared" si="44"/>
        <v>Ellie PULLIN</v>
      </c>
      <c r="H77" s="129" t="str">
        <f t="shared" si="44"/>
        <v>Notts AC</v>
      </c>
      <c r="I77" s="391">
        <f t="shared" si="47"/>
        <v>1.68</v>
      </c>
      <c r="J77" s="392"/>
      <c r="K77" s="393">
        <f t="shared" si="45"/>
        <v>0</v>
      </c>
      <c r="L77" s="394"/>
      <c r="M77" s="130"/>
      <c r="N77" s="395">
        <f t="shared" si="46"/>
        <v>171</v>
      </c>
      <c r="O77" s="396"/>
    </row>
    <row r="78" spans="5:15" hidden="1" x14ac:dyDescent="0.3">
      <c r="E78" s="81" t="s">
        <v>46</v>
      </c>
      <c r="F78" s="127">
        <f t="shared" si="44"/>
        <v>174</v>
      </c>
      <c r="G78" s="128" t="str">
        <f t="shared" si="44"/>
        <v>Kacey WALTERS</v>
      </c>
      <c r="H78" s="129" t="str">
        <f t="shared" si="44"/>
        <v>Cambridge Harriers</v>
      </c>
      <c r="I78" s="391">
        <f t="shared" si="47"/>
        <v>1.66</v>
      </c>
      <c r="J78" s="392"/>
      <c r="K78" s="393">
        <f t="shared" si="45"/>
        <v>0</v>
      </c>
      <c r="L78" s="394"/>
      <c r="M78" s="130"/>
      <c r="N78" s="395">
        <f t="shared" si="46"/>
        <v>174</v>
      </c>
      <c r="O78" s="396"/>
    </row>
    <row r="79" spans="5:15" hidden="1" x14ac:dyDescent="0.3">
      <c r="E79" s="81" t="s">
        <v>46</v>
      </c>
      <c r="F79" s="127">
        <f t="shared" si="44"/>
        <v>173</v>
      </c>
      <c r="G79" s="128" t="str">
        <f t="shared" si="44"/>
        <v>Charlotte KERR</v>
      </c>
      <c r="H79" s="129" t="str">
        <f t="shared" si="44"/>
        <v>Rotherham Harriers AC</v>
      </c>
      <c r="I79" s="391">
        <f t="shared" si="47"/>
        <v>1.63</v>
      </c>
      <c r="J79" s="392"/>
      <c r="K79" s="393">
        <f t="shared" si="45"/>
        <v>0</v>
      </c>
      <c r="L79" s="394"/>
      <c r="M79" s="130"/>
      <c r="N79" s="395">
        <f t="shared" si="46"/>
        <v>173</v>
      </c>
      <c r="O79" s="396"/>
    </row>
    <row r="80" spans="5:15" hidden="1" x14ac:dyDescent="0.3">
      <c r="E80" s="81" t="s">
        <v>46</v>
      </c>
      <c r="F80" s="127">
        <f t="shared" si="44"/>
        <v>85</v>
      </c>
      <c r="G80" s="128" t="str">
        <f t="shared" si="44"/>
        <v>Hannah TAPLEY</v>
      </c>
      <c r="H80" s="129" t="str">
        <f t="shared" si="44"/>
        <v>Cardiff AC</v>
      </c>
      <c r="I80" s="391">
        <f t="shared" si="47"/>
        <v>1.7</v>
      </c>
      <c r="J80" s="392"/>
      <c r="K80" s="393">
        <f t="shared" si="45"/>
        <v>0</v>
      </c>
      <c r="L80" s="394"/>
      <c r="M80" s="130"/>
      <c r="N80" s="395">
        <f t="shared" si="46"/>
        <v>85</v>
      </c>
      <c r="O80" s="396"/>
    </row>
    <row r="81" spans="5:15" hidden="1" x14ac:dyDescent="0.3">
      <c r="E81" s="81" t="s">
        <v>46</v>
      </c>
      <c r="F81" s="127">
        <f t="shared" si="44"/>
        <v>0</v>
      </c>
      <c r="G81" s="128" t="str">
        <f t="shared" si="44"/>
        <v/>
      </c>
      <c r="H81" s="129" t="str">
        <f t="shared" si="44"/>
        <v/>
      </c>
      <c r="I81" s="391">
        <f t="shared" si="47"/>
        <v>0</v>
      </c>
      <c r="J81" s="392"/>
      <c r="K81" s="393">
        <f t="shared" si="45"/>
        <v>0</v>
      </c>
      <c r="L81" s="394"/>
      <c r="M81" s="130"/>
      <c r="N81" s="395">
        <f t="shared" si="46"/>
        <v>0</v>
      </c>
      <c r="O81" s="396"/>
    </row>
    <row r="82" spans="5:15" hidden="1" x14ac:dyDescent="0.3">
      <c r="E82" s="81" t="s">
        <v>46</v>
      </c>
      <c r="F82" s="127">
        <f t="shared" si="44"/>
        <v>0</v>
      </c>
      <c r="G82" s="128" t="str">
        <f t="shared" si="44"/>
        <v/>
      </c>
      <c r="H82" s="129" t="str">
        <f t="shared" si="44"/>
        <v/>
      </c>
      <c r="I82" s="391">
        <f t="shared" si="47"/>
        <v>0</v>
      </c>
      <c r="J82" s="392"/>
      <c r="K82" s="393">
        <f t="shared" si="45"/>
        <v>0</v>
      </c>
      <c r="L82" s="394"/>
      <c r="M82" s="130"/>
      <c r="N82" s="395">
        <f t="shared" si="46"/>
        <v>0</v>
      </c>
      <c r="O82" s="396"/>
    </row>
    <row r="83" spans="5:15" hidden="1" x14ac:dyDescent="0.3">
      <c r="E83" s="81" t="s">
        <v>46</v>
      </c>
      <c r="F83" s="127">
        <f t="shared" si="44"/>
        <v>0</v>
      </c>
      <c r="G83" s="128" t="str">
        <f t="shared" si="44"/>
        <v/>
      </c>
      <c r="H83" s="129" t="str">
        <f t="shared" si="44"/>
        <v/>
      </c>
      <c r="I83" s="391">
        <f t="shared" si="47"/>
        <v>0</v>
      </c>
      <c r="J83" s="392"/>
      <c r="K83" s="393">
        <f t="shared" si="45"/>
        <v>0</v>
      </c>
      <c r="L83" s="394"/>
      <c r="M83" s="130"/>
      <c r="N83" s="395">
        <f t="shared" si="46"/>
        <v>0</v>
      </c>
      <c r="O83" s="396"/>
    </row>
    <row r="84" spans="5:15" hidden="1" x14ac:dyDescent="0.3">
      <c r="E84" s="81" t="s">
        <v>46</v>
      </c>
      <c r="F84" s="127">
        <f t="shared" ref="F84:H99" si="48">F38</f>
        <v>0</v>
      </c>
      <c r="G84" s="128" t="str">
        <f t="shared" si="48"/>
        <v/>
      </c>
      <c r="H84" s="129" t="str">
        <f t="shared" si="48"/>
        <v/>
      </c>
      <c r="I84" s="391">
        <f t="shared" ref="I84:I99" si="49">AG38</f>
        <v>0</v>
      </c>
      <c r="J84" s="392"/>
      <c r="K84" s="393">
        <f t="shared" ref="K84:K99" si="50">AK38</f>
        <v>0</v>
      </c>
      <c r="L84" s="394"/>
      <c r="M84" s="130"/>
      <c r="N84" s="395">
        <f t="shared" si="46"/>
        <v>0</v>
      </c>
      <c r="O84" s="396"/>
    </row>
    <row r="85" spans="5:15" hidden="1" x14ac:dyDescent="0.3">
      <c r="E85" s="81" t="s">
        <v>46</v>
      </c>
      <c r="F85" s="127">
        <f t="shared" si="48"/>
        <v>0</v>
      </c>
      <c r="G85" s="128" t="str">
        <f t="shared" si="48"/>
        <v/>
      </c>
      <c r="H85" s="129" t="str">
        <f t="shared" si="48"/>
        <v/>
      </c>
      <c r="I85" s="391">
        <f t="shared" si="49"/>
        <v>0</v>
      </c>
      <c r="J85" s="392"/>
      <c r="K85" s="393">
        <f t="shared" si="50"/>
        <v>0</v>
      </c>
      <c r="L85" s="394"/>
      <c r="M85" s="130"/>
      <c r="N85" s="395">
        <f t="shared" si="46"/>
        <v>0</v>
      </c>
      <c r="O85" s="396"/>
    </row>
    <row r="86" spans="5:15" hidden="1" x14ac:dyDescent="0.3">
      <c r="E86" s="81" t="s">
        <v>46</v>
      </c>
      <c r="F86" s="127">
        <f t="shared" si="48"/>
        <v>0</v>
      </c>
      <c r="G86" s="128" t="str">
        <f t="shared" si="48"/>
        <v/>
      </c>
      <c r="H86" s="129" t="str">
        <f t="shared" si="48"/>
        <v/>
      </c>
      <c r="I86" s="391">
        <f t="shared" si="49"/>
        <v>0</v>
      </c>
      <c r="J86" s="392"/>
      <c r="K86" s="393">
        <f t="shared" si="50"/>
        <v>0</v>
      </c>
      <c r="L86" s="394"/>
      <c r="M86" s="130"/>
      <c r="N86" s="395">
        <f t="shared" si="46"/>
        <v>0</v>
      </c>
      <c r="O86" s="396"/>
    </row>
    <row r="87" spans="5:15" hidden="1" x14ac:dyDescent="0.3">
      <c r="E87" s="81" t="s">
        <v>46</v>
      </c>
      <c r="F87" s="127">
        <f t="shared" si="48"/>
        <v>0</v>
      </c>
      <c r="G87" s="128" t="str">
        <f t="shared" si="48"/>
        <v/>
      </c>
      <c r="H87" s="129" t="str">
        <f t="shared" si="48"/>
        <v/>
      </c>
      <c r="I87" s="391">
        <f t="shared" si="49"/>
        <v>0</v>
      </c>
      <c r="J87" s="392"/>
      <c r="K87" s="393">
        <f t="shared" si="50"/>
        <v>0</v>
      </c>
      <c r="L87" s="394"/>
      <c r="M87" s="130"/>
      <c r="N87" s="395">
        <f t="shared" si="46"/>
        <v>0</v>
      </c>
      <c r="O87" s="396"/>
    </row>
    <row r="88" spans="5:15" hidden="1" x14ac:dyDescent="0.3">
      <c r="E88" s="81" t="s">
        <v>46</v>
      </c>
      <c r="F88" s="127">
        <f t="shared" si="48"/>
        <v>0</v>
      </c>
      <c r="G88" s="128" t="str">
        <f t="shared" si="48"/>
        <v/>
      </c>
      <c r="H88" s="129" t="str">
        <f t="shared" si="48"/>
        <v/>
      </c>
      <c r="I88" s="391">
        <f t="shared" si="49"/>
        <v>0</v>
      </c>
      <c r="J88" s="392"/>
      <c r="K88" s="393">
        <f t="shared" si="50"/>
        <v>0</v>
      </c>
      <c r="L88" s="394"/>
      <c r="M88" s="130"/>
      <c r="N88" s="395">
        <f t="shared" si="46"/>
        <v>0</v>
      </c>
      <c r="O88" s="396"/>
    </row>
    <row r="89" spans="5:15" hidden="1" x14ac:dyDescent="0.3">
      <c r="E89" s="81" t="s">
        <v>46</v>
      </c>
      <c r="F89" s="127">
        <f t="shared" si="48"/>
        <v>0</v>
      </c>
      <c r="G89" s="128" t="str">
        <f t="shared" si="48"/>
        <v/>
      </c>
      <c r="H89" s="129" t="str">
        <f t="shared" si="48"/>
        <v/>
      </c>
      <c r="I89" s="391">
        <f t="shared" si="49"/>
        <v>0</v>
      </c>
      <c r="J89" s="392"/>
      <c r="K89" s="393">
        <f t="shared" si="50"/>
        <v>0</v>
      </c>
      <c r="L89" s="394"/>
      <c r="M89" s="130"/>
      <c r="N89" s="395">
        <f t="shared" si="46"/>
        <v>0</v>
      </c>
      <c r="O89" s="396"/>
    </row>
    <row r="90" spans="5:15" hidden="1" x14ac:dyDescent="0.3">
      <c r="E90" s="81" t="s">
        <v>46</v>
      </c>
      <c r="F90" s="127">
        <f t="shared" si="48"/>
        <v>0</v>
      </c>
      <c r="G90" s="128" t="str">
        <f t="shared" si="48"/>
        <v/>
      </c>
      <c r="H90" s="129" t="str">
        <f t="shared" si="48"/>
        <v/>
      </c>
      <c r="I90" s="391">
        <f t="shared" si="49"/>
        <v>0</v>
      </c>
      <c r="J90" s="392"/>
      <c r="K90" s="393">
        <f t="shared" si="50"/>
        <v>0</v>
      </c>
      <c r="L90" s="394"/>
      <c r="M90" s="130"/>
      <c r="N90" s="395">
        <f t="shared" si="46"/>
        <v>0</v>
      </c>
      <c r="O90" s="396"/>
    </row>
    <row r="91" spans="5:15" hidden="1" x14ac:dyDescent="0.3">
      <c r="E91" s="81" t="s">
        <v>46</v>
      </c>
      <c r="F91" s="127">
        <f t="shared" si="48"/>
        <v>0</v>
      </c>
      <c r="G91" s="128" t="str">
        <f t="shared" si="48"/>
        <v/>
      </c>
      <c r="H91" s="129" t="str">
        <f t="shared" si="48"/>
        <v/>
      </c>
      <c r="I91" s="391">
        <f t="shared" si="49"/>
        <v>0</v>
      </c>
      <c r="J91" s="392"/>
      <c r="K91" s="393">
        <f t="shared" si="50"/>
        <v>0</v>
      </c>
      <c r="L91" s="394"/>
      <c r="M91" s="130"/>
      <c r="N91" s="395">
        <f t="shared" si="46"/>
        <v>0</v>
      </c>
      <c r="O91" s="396"/>
    </row>
    <row r="92" spans="5:15" hidden="1" x14ac:dyDescent="0.3">
      <c r="E92" s="81" t="s">
        <v>46</v>
      </c>
      <c r="F92" s="127">
        <f t="shared" si="48"/>
        <v>0</v>
      </c>
      <c r="G92" s="128" t="str">
        <f t="shared" si="48"/>
        <v/>
      </c>
      <c r="H92" s="129" t="str">
        <f t="shared" si="48"/>
        <v/>
      </c>
      <c r="I92" s="391">
        <f t="shared" si="49"/>
        <v>0</v>
      </c>
      <c r="J92" s="392"/>
      <c r="K92" s="393">
        <f t="shared" si="50"/>
        <v>0</v>
      </c>
      <c r="L92" s="394"/>
      <c r="M92" s="130"/>
      <c r="N92" s="395">
        <f t="shared" si="46"/>
        <v>0</v>
      </c>
      <c r="O92" s="396"/>
    </row>
    <row r="93" spans="5:15" hidden="1" x14ac:dyDescent="0.3">
      <c r="E93" s="81" t="s">
        <v>46</v>
      </c>
      <c r="F93" s="127">
        <f t="shared" si="48"/>
        <v>0</v>
      </c>
      <c r="G93" s="128" t="str">
        <f t="shared" si="48"/>
        <v/>
      </c>
      <c r="H93" s="129" t="str">
        <f t="shared" si="48"/>
        <v/>
      </c>
      <c r="I93" s="391">
        <f t="shared" si="49"/>
        <v>0</v>
      </c>
      <c r="J93" s="392"/>
      <c r="K93" s="393">
        <f t="shared" si="50"/>
        <v>0</v>
      </c>
      <c r="L93" s="394"/>
      <c r="M93" s="130"/>
      <c r="N93" s="395">
        <f t="shared" si="46"/>
        <v>0</v>
      </c>
      <c r="O93" s="396"/>
    </row>
    <row r="94" spans="5:15" hidden="1" x14ac:dyDescent="0.3">
      <c r="E94" s="81" t="s">
        <v>46</v>
      </c>
      <c r="F94" s="127">
        <f t="shared" si="48"/>
        <v>0</v>
      </c>
      <c r="G94" s="128" t="str">
        <f t="shared" si="48"/>
        <v/>
      </c>
      <c r="H94" s="129" t="str">
        <f t="shared" si="48"/>
        <v/>
      </c>
      <c r="I94" s="391">
        <f t="shared" si="49"/>
        <v>0</v>
      </c>
      <c r="J94" s="392"/>
      <c r="K94" s="393">
        <f t="shared" si="50"/>
        <v>0</v>
      </c>
      <c r="L94" s="394"/>
      <c r="M94" s="130"/>
      <c r="N94" s="395">
        <f t="shared" si="46"/>
        <v>0</v>
      </c>
      <c r="O94" s="396"/>
    </row>
    <row r="95" spans="5:15" hidden="1" x14ac:dyDescent="0.3">
      <c r="E95" s="81" t="s">
        <v>46</v>
      </c>
      <c r="F95" s="127">
        <f t="shared" si="48"/>
        <v>0</v>
      </c>
      <c r="G95" s="128" t="str">
        <f t="shared" si="48"/>
        <v/>
      </c>
      <c r="H95" s="129" t="str">
        <f t="shared" si="48"/>
        <v/>
      </c>
      <c r="I95" s="391">
        <f t="shared" si="49"/>
        <v>0</v>
      </c>
      <c r="J95" s="392"/>
      <c r="K95" s="393">
        <f t="shared" si="50"/>
        <v>0</v>
      </c>
      <c r="L95" s="394"/>
      <c r="M95" s="130"/>
      <c r="N95" s="395">
        <f t="shared" si="46"/>
        <v>0</v>
      </c>
      <c r="O95" s="396"/>
    </row>
    <row r="96" spans="5:15" hidden="1" x14ac:dyDescent="0.3">
      <c r="E96" s="81" t="s">
        <v>46</v>
      </c>
      <c r="F96" s="127">
        <f t="shared" si="48"/>
        <v>0</v>
      </c>
      <c r="G96" s="128" t="str">
        <f t="shared" si="48"/>
        <v/>
      </c>
      <c r="H96" s="129" t="str">
        <f t="shared" si="48"/>
        <v/>
      </c>
      <c r="I96" s="391">
        <f t="shared" si="49"/>
        <v>0</v>
      </c>
      <c r="J96" s="392"/>
      <c r="K96" s="393">
        <f t="shared" si="50"/>
        <v>0</v>
      </c>
      <c r="L96" s="394"/>
      <c r="M96" s="130"/>
      <c r="N96" s="395">
        <f t="shared" si="46"/>
        <v>0</v>
      </c>
      <c r="O96" s="396"/>
    </row>
    <row r="97" spans="5:15" hidden="1" x14ac:dyDescent="0.3">
      <c r="E97" s="81" t="s">
        <v>46</v>
      </c>
      <c r="F97" s="127">
        <f t="shared" si="48"/>
        <v>0</v>
      </c>
      <c r="G97" s="128" t="str">
        <f t="shared" si="48"/>
        <v/>
      </c>
      <c r="H97" s="129" t="str">
        <f t="shared" si="48"/>
        <v/>
      </c>
      <c r="I97" s="391">
        <f t="shared" si="49"/>
        <v>0</v>
      </c>
      <c r="J97" s="392"/>
      <c r="K97" s="393">
        <f t="shared" si="50"/>
        <v>0</v>
      </c>
      <c r="L97" s="394"/>
      <c r="M97" s="130"/>
      <c r="N97" s="395">
        <f t="shared" si="46"/>
        <v>0</v>
      </c>
      <c r="O97" s="396"/>
    </row>
    <row r="98" spans="5:15" hidden="1" x14ac:dyDescent="0.3">
      <c r="E98" s="81" t="s">
        <v>46</v>
      </c>
      <c r="F98" s="127">
        <f t="shared" si="48"/>
        <v>0</v>
      </c>
      <c r="G98" s="128" t="str">
        <f t="shared" si="48"/>
        <v/>
      </c>
      <c r="H98" s="129" t="str">
        <f t="shared" si="48"/>
        <v/>
      </c>
      <c r="I98" s="391">
        <f t="shared" si="49"/>
        <v>0</v>
      </c>
      <c r="J98" s="392"/>
      <c r="K98" s="393">
        <f t="shared" si="50"/>
        <v>0</v>
      </c>
      <c r="L98" s="394"/>
      <c r="M98" s="130"/>
      <c r="N98" s="395">
        <f t="shared" si="46"/>
        <v>0</v>
      </c>
      <c r="O98" s="396"/>
    </row>
    <row r="99" spans="5:15" hidden="1" x14ac:dyDescent="0.3">
      <c r="E99" s="81" t="s">
        <v>46</v>
      </c>
      <c r="F99" s="127">
        <f t="shared" si="48"/>
        <v>0</v>
      </c>
      <c r="G99" s="128" t="str">
        <f t="shared" si="48"/>
        <v/>
      </c>
      <c r="H99" s="129" t="str">
        <f t="shared" si="48"/>
        <v/>
      </c>
      <c r="I99" s="391">
        <f t="shared" si="49"/>
        <v>0</v>
      </c>
      <c r="J99" s="392"/>
      <c r="K99" s="393">
        <f t="shared" si="50"/>
        <v>0</v>
      </c>
      <c r="L99" s="394"/>
      <c r="M99" s="130"/>
      <c r="N99" s="395">
        <f t="shared" si="46"/>
        <v>0</v>
      </c>
      <c r="O99" s="396"/>
    </row>
  </sheetData>
  <sheetProtection formatCells="0" formatColumns="0" formatRows="0"/>
  <mergeCells count="720">
    <mergeCell ref="I98:J98"/>
    <mergeCell ref="K98:L98"/>
    <mergeCell ref="N98:O98"/>
    <mergeCell ref="I99:J99"/>
    <mergeCell ref="K99:L99"/>
    <mergeCell ref="N99:O99"/>
    <mergeCell ref="I96:J96"/>
    <mergeCell ref="K96:L96"/>
    <mergeCell ref="N96:O96"/>
    <mergeCell ref="I97:J97"/>
    <mergeCell ref="K97:L97"/>
    <mergeCell ref="N97:O97"/>
    <mergeCell ref="I94:J94"/>
    <mergeCell ref="K94:L94"/>
    <mergeCell ref="N94:O94"/>
    <mergeCell ref="I95:J95"/>
    <mergeCell ref="K95:L95"/>
    <mergeCell ref="N95:O95"/>
    <mergeCell ref="I92:J92"/>
    <mergeCell ref="K92:L92"/>
    <mergeCell ref="N92:O92"/>
    <mergeCell ref="I93:J93"/>
    <mergeCell ref="K93:L93"/>
    <mergeCell ref="N93:O93"/>
    <mergeCell ref="I90:J90"/>
    <mergeCell ref="K90:L90"/>
    <mergeCell ref="N90:O90"/>
    <mergeCell ref="I91:J91"/>
    <mergeCell ref="K91:L91"/>
    <mergeCell ref="N91:O91"/>
    <mergeCell ref="I88:J88"/>
    <mergeCell ref="K88:L88"/>
    <mergeCell ref="N88:O88"/>
    <mergeCell ref="I89:J89"/>
    <mergeCell ref="K89:L89"/>
    <mergeCell ref="N89:O89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2:J82"/>
    <mergeCell ref="K82:L82"/>
    <mergeCell ref="N82:O82"/>
    <mergeCell ref="I83:J83"/>
    <mergeCell ref="K83:L83"/>
    <mergeCell ref="N83:O83"/>
    <mergeCell ref="I80:J80"/>
    <mergeCell ref="K80:L80"/>
    <mergeCell ref="N80:O80"/>
    <mergeCell ref="I81:J81"/>
    <mergeCell ref="K81:L81"/>
    <mergeCell ref="N81:O81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4:J74"/>
    <mergeCell ref="K74:L74"/>
    <mergeCell ref="N74:O74"/>
    <mergeCell ref="I75:J75"/>
    <mergeCell ref="K75:L75"/>
    <mergeCell ref="N75:O75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I67:J67"/>
    <mergeCell ref="K67:L67"/>
    <mergeCell ref="I68:J68"/>
    <mergeCell ref="K68:L68"/>
    <mergeCell ref="N68:O68"/>
    <mergeCell ref="I69:J69"/>
    <mergeCell ref="K69:L69"/>
    <mergeCell ref="N69:O69"/>
    <mergeCell ref="I64:J64"/>
    <mergeCell ref="K64:L64"/>
    <mergeCell ref="M64:N64"/>
    <mergeCell ref="O64:T64"/>
    <mergeCell ref="U64:Z64"/>
    <mergeCell ref="AA64:AB64"/>
    <mergeCell ref="AC62:AM62"/>
    <mergeCell ref="I63:J63"/>
    <mergeCell ref="K63:L63"/>
    <mergeCell ref="M63:N63"/>
    <mergeCell ref="O63:T63"/>
    <mergeCell ref="U63:Z63"/>
    <mergeCell ref="AA63:AB63"/>
    <mergeCell ref="I62:J62"/>
    <mergeCell ref="K62:L62"/>
    <mergeCell ref="M62:N62"/>
    <mergeCell ref="O62:T62"/>
    <mergeCell ref="U62:Z62"/>
    <mergeCell ref="AA62:AB62"/>
    <mergeCell ref="I61:J61"/>
    <mergeCell ref="K61:L61"/>
    <mergeCell ref="M61:N61"/>
    <mergeCell ref="O61:T61"/>
    <mergeCell ref="U61:Z61"/>
    <mergeCell ref="AA61:AB61"/>
    <mergeCell ref="I60:J60"/>
    <mergeCell ref="K60:L60"/>
    <mergeCell ref="M60:N60"/>
    <mergeCell ref="O60:T60"/>
    <mergeCell ref="U60:Z60"/>
    <mergeCell ref="AA60:AB60"/>
    <mergeCell ref="I59:J59"/>
    <mergeCell ref="K59:L59"/>
    <mergeCell ref="M59:N59"/>
    <mergeCell ref="O59:T59"/>
    <mergeCell ref="U59:Z59"/>
    <mergeCell ref="AA59:AB59"/>
    <mergeCell ref="I58:J58"/>
    <mergeCell ref="K58:L58"/>
    <mergeCell ref="M58:N58"/>
    <mergeCell ref="O58:T58"/>
    <mergeCell ref="U58:Z58"/>
    <mergeCell ref="AA58:AB58"/>
    <mergeCell ref="I57:J57"/>
    <mergeCell ref="K57:L57"/>
    <mergeCell ref="M57:N57"/>
    <mergeCell ref="O57:T57"/>
    <mergeCell ref="U57:Z57"/>
    <mergeCell ref="AA57:AB57"/>
    <mergeCell ref="I56:J56"/>
    <mergeCell ref="K56:L56"/>
    <mergeCell ref="M56:N56"/>
    <mergeCell ref="O56:T56"/>
    <mergeCell ref="U56:Z56"/>
    <mergeCell ref="AA56:AB56"/>
    <mergeCell ref="AA53:AB53"/>
    <mergeCell ref="AC53:AD53"/>
    <mergeCell ref="AE53:AF53"/>
    <mergeCell ref="AG53:AH53"/>
    <mergeCell ref="E55:J55"/>
    <mergeCell ref="K55:AB55"/>
    <mergeCell ref="AC55:AM55"/>
    <mergeCell ref="AG52:AH52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U52:V52"/>
    <mergeCell ref="W52:X52"/>
    <mergeCell ref="Y52:Z52"/>
    <mergeCell ref="AA52:AB52"/>
    <mergeCell ref="AC52:AD52"/>
    <mergeCell ref="AE52:AF52"/>
    <mergeCell ref="AA51:AB51"/>
    <mergeCell ref="AC51:AD51"/>
    <mergeCell ref="AE51:AF51"/>
    <mergeCell ref="AG51:AH51"/>
    <mergeCell ref="I52:J52"/>
    <mergeCell ref="K52:L52"/>
    <mergeCell ref="M52:N52"/>
    <mergeCell ref="O52:P52"/>
    <mergeCell ref="Q52:R52"/>
    <mergeCell ref="S52:T52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I50:J50"/>
    <mergeCell ref="K50:L50"/>
    <mergeCell ref="M50:N50"/>
    <mergeCell ref="O50:P50"/>
    <mergeCell ref="Q50:R50"/>
    <mergeCell ref="S50:T50"/>
    <mergeCell ref="AG50:AH50"/>
    <mergeCell ref="U50:V50"/>
    <mergeCell ref="W50:X50"/>
    <mergeCell ref="Y50:Z50"/>
    <mergeCell ref="AA50:AB50"/>
    <mergeCell ref="AC50:AD50"/>
    <mergeCell ref="AE50:AF50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7:AB47"/>
    <mergeCell ref="AC47:AD47"/>
    <mergeCell ref="AE47:AF47"/>
    <mergeCell ref="AG47:AH47"/>
    <mergeCell ref="I48:J48"/>
    <mergeCell ref="K48:L48"/>
    <mergeCell ref="M48:N48"/>
    <mergeCell ref="O48:P48"/>
    <mergeCell ref="Q48:R48"/>
    <mergeCell ref="S48:T48"/>
    <mergeCell ref="AG48:AH48"/>
    <mergeCell ref="U48:V48"/>
    <mergeCell ref="W48:X48"/>
    <mergeCell ref="Y48:Z48"/>
    <mergeCell ref="AA48:AB48"/>
    <mergeCell ref="AC48:AD48"/>
    <mergeCell ref="AE48:AF48"/>
    <mergeCell ref="I47:J47"/>
    <mergeCell ref="K47:L47"/>
    <mergeCell ref="M47:N47"/>
    <mergeCell ref="O47:P47"/>
    <mergeCell ref="Q47:R47"/>
    <mergeCell ref="AG45:AH45"/>
    <mergeCell ref="I46:J46"/>
    <mergeCell ref="K46:L46"/>
    <mergeCell ref="M46:N46"/>
    <mergeCell ref="O46:P46"/>
    <mergeCell ref="Q46:R46"/>
    <mergeCell ref="S46:T46"/>
    <mergeCell ref="AG46:AH46"/>
    <mergeCell ref="U46:V46"/>
    <mergeCell ref="W46:X46"/>
    <mergeCell ref="Y46:Z46"/>
    <mergeCell ref="AA46:AB46"/>
    <mergeCell ref="AC46:AD46"/>
    <mergeCell ref="AE46:AF46"/>
    <mergeCell ref="I45:J45"/>
    <mergeCell ref="K45:L45"/>
    <mergeCell ref="M45:N45"/>
    <mergeCell ref="O45:P45"/>
    <mergeCell ref="Q45:R45"/>
    <mergeCell ref="AA43:AB43"/>
    <mergeCell ref="AC43:AD43"/>
    <mergeCell ref="AE43:AF43"/>
    <mergeCell ref="S47:T47"/>
    <mergeCell ref="U47:V47"/>
    <mergeCell ref="W47:X47"/>
    <mergeCell ref="Y47:Z47"/>
    <mergeCell ref="AA45:AB45"/>
    <mergeCell ref="AC45:AD45"/>
    <mergeCell ref="AE45:AF45"/>
    <mergeCell ref="U43:V43"/>
    <mergeCell ref="W43:X43"/>
    <mergeCell ref="Y43:Z43"/>
    <mergeCell ref="S45:T45"/>
    <mergeCell ref="U45:V45"/>
    <mergeCell ref="W45:X45"/>
    <mergeCell ref="Y45:Z45"/>
    <mergeCell ref="O41:P41"/>
    <mergeCell ref="Q41:R41"/>
    <mergeCell ref="S41:T41"/>
    <mergeCell ref="U41:V41"/>
    <mergeCell ref="AG43:AH43"/>
    <mergeCell ref="I44:J44"/>
    <mergeCell ref="K44:L44"/>
    <mergeCell ref="M44:N44"/>
    <mergeCell ref="O44:P44"/>
    <mergeCell ref="Q44:R44"/>
    <mergeCell ref="S44:T44"/>
    <mergeCell ref="AG44:AH44"/>
    <mergeCell ref="U44:V44"/>
    <mergeCell ref="W44:X44"/>
    <mergeCell ref="Y44:Z44"/>
    <mergeCell ref="AA44:AB44"/>
    <mergeCell ref="AC44:AD44"/>
    <mergeCell ref="AE44:AF44"/>
    <mergeCell ref="I43:J43"/>
    <mergeCell ref="K43:L43"/>
    <mergeCell ref="M43:N43"/>
    <mergeCell ref="O43:P43"/>
    <mergeCell ref="Q43:R43"/>
    <mergeCell ref="S43:T43"/>
    <mergeCell ref="I42:J42"/>
    <mergeCell ref="K42:L42"/>
    <mergeCell ref="M42:N42"/>
    <mergeCell ref="O42:P42"/>
    <mergeCell ref="Q42:R42"/>
    <mergeCell ref="S42:T42"/>
    <mergeCell ref="AG42:AH42"/>
    <mergeCell ref="U42:V42"/>
    <mergeCell ref="W42:X42"/>
    <mergeCell ref="Y42:Z42"/>
    <mergeCell ref="AA42:AB42"/>
    <mergeCell ref="AC42:AD42"/>
    <mergeCell ref="AE42:AF42"/>
    <mergeCell ref="W41:X41"/>
    <mergeCell ref="Y41:Z41"/>
    <mergeCell ref="AE39:AF39"/>
    <mergeCell ref="AG39:AH39"/>
    <mergeCell ref="I40:J40"/>
    <mergeCell ref="K40:L40"/>
    <mergeCell ref="M40:N40"/>
    <mergeCell ref="O40:P40"/>
    <mergeCell ref="Q40:R40"/>
    <mergeCell ref="S40:T40"/>
    <mergeCell ref="AG40:AH40"/>
    <mergeCell ref="U40:V40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AG41:AH41"/>
    <mergeCell ref="I41:J41"/>
    <mergeCell ref="K41:L41"/>
    <mergeCell ref="M41:N41"/>
    <mergeCell ref="AG38:AH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A39:AB39"/>
    <mergeCell ref="AC39:AD39"/>
    <mergeCell ref="AC37:AD37"/>
    <mergeCell ref="AE37:AF37"/>
    <mergeCell ref="AG37:AH37"/>
    <mergeCell ref="AJ36:AJ37"/>
    <mergeCell ref="AK36:AK37"/>
    <mergeCell ref="AL36:AM37"/>
    <mergeCell ref="AC36:AD36"/>
    <mergeCell ref="AE36:AF36"/>
    <mergeCell ref="AG36:AH36"/>
    <mergeCell ref="AI36:AI37"/>
    <mergeCell ref="I37:J37"/>
    <mergeCell ref="K37:L37"/>
    <mergeCell ref="M37:N37"/>
    <mergeCell ref="O37:P37"/>
    <mergeCell ref="Q37:R37"/>
    <mergeCell ref="S37:T37"/>
    <mergeCell ref="U37:V37"/>
    <mergeCell ref="Y36:Z36"/>
    <mergeCell ref="AA36:AB36"/>
    <mergeCell ref="W37:X37"/>
    <mergeCell ref="Y37:Z37"/>
    <mergeCell ref="AA37:AB37"/>
    <mergeCell ref="AA35:AM35"/>
    <mergeCell ref="I36:J36"/>
    <mergeCell ref="K36:L36"/>
    <mergeCell ref="M36:N36"/>
    <mergeCell ref="O36:P36"/>
    <mergeCell ref="Q36:R36"/>
    <mergeCell ref="S36:T36"/>
    <mergeCell ref="U36:V36"/>
    <mergeCell ref="W36:X36"/>
    <mergeCell ref="E35:F35"/>
    <mergeCell ref="G35:H35"/>
    <mergeCell ref="I35:K35"/>
    <mergeCell ref="L35:N35"/>
    <mergeCell ref="O35:T35"/>
    <mergeCell ref="U35:W35"/>
    <mergeCell ref="E34:F34"/>
    <mergeCell ref="G34:H34"/>
    <mergeCell ref="I34:K34"/>
    <mergeCell ref="L34:Z34"/>
    <mergeCell ref="X35:Z35"/>
    <mergeCell ref="AA34:AC34"/>
    <mergeCell ref="AD34:AM34"/>
    <mergeCell ref="I32:J32"/>
    <mergeCell ref="K32:L32"/>
    <mergeCell ref="M32:N32"/>
    <mergeCell ref="O32:T32"/>
    <mergeCell ref="U32:Z32"/>
    <mergeCell ref="AA32:AB32"/>
    <mergeCell ref="AC30:AM30"/>
    <mergeCell ref="I31:J31"/>
    <mergeCell ref="K31:L31"/>
    <mergeCell ref="M31:N31"/>
    <mergeCell ref="O31:T31"/>
    <mergeCell ref="U31:Z31"/>
    <mergeCell ref="AA31:AB31"/>
    <mergeCell ref="I30:J30"/>
    <mergeCell ref="K30:L30"/>
    <mergeCell ref="M30:N30"/>
    <mergeCell ref="O30:T30"/>
    <mergeCell ref="U30:Z30"/>
    <mergeCell ref="AA30:AB30"/>
    <mergeCell ref="I29:J29"/>
    <mergeCell ref="K29:L29"/>
    <mergeCell ref="M29:N29"/>
    <mergeCell ref="O29:T29"/>
    <mergeCell ref="U29:Z29"/>
    <mergeCell ref="AA29:AB29"/>
    <mergeCell ref="I28:J28"/>
    <mergeCell ref="K28:L28"/>
    <mergeCell ref="M28:N28"/>
    <mergeCell ref="O28:T28"/>
    <mergeCell ref="U28:Z28"/>
    <mergeCell ref="AA28:AB28"/>
    <mergeCell ref="I27:J27"/>
    <mergeCell ref="K27:L27"/>
    <mergeCell ref="M27:N27"/>
    <mergeCell ref="O27:T27"/>
    <mergeCell ref="U27:Z27"/>
    <mergeCell ref="AA27:AB27"/>
    <mergeCell ref="I26:J26"/>
    <mergeCell ref="K26:L26"/>
    <mergeCell ref="M26:N26"/>
    <mergeCell ref="O26:T26"/>
    <mergeCell ref="U26:Z26"/>
    <mergeCell ref="AA26:AB26"/>
    <mergeCell ref="I25:J25"/>
    <mergeCell ref="K25:L25"/>
    <mergeCell ref="M25:N25"/>
    <mergeCell ref="O25:T25"/>
    <mergeCell ref="U25:Z25"/>
    <mergeCell ref="AA25:AB25"/>
    <mergeCell ref="I24:J24"/>
    <mergeCell ref="K24:L24"/>
    <mergeCell ref="M24:N24"/>
    <mergeCell ref="O24:T24"/>
    <mergeCell ref="U24:Z24"/>
    <mergeCell ref="AA24:AB24"/>
    <mergeCell ref="AA21:AB21"/>
    <mergeCell ref="AC21:AD21"/>
    <mergeCell ref="AE21:AF21"/>
    <mergeCell ref="AG21:AH21"/>
    <mergeCell ref="E23:J23"/>
    <mergeCell ref="K23:AB23"/>
    <mergeCell ref="AC23:AM23"/>
    <mergeCell ref="AG20:AH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C20:AD20"/>
    <mergeCell ref="AE20:AF20"/>
    <mergeCell ref="AA19:AB19"/>
    <mergeCell ref="AC19:AD19"/>
    <mergeCell ref="AE19:AF19"/>
    <mergeCell ref="AG19:AH19"/>
    <mergeCell ref="I20:J20"/>
    <mergeCell ref="K20:L20"/>
    <mergeCell ref="M20:N20"/>
    <mergeCell ref="O20:P20"/>
    <mergeCell ref="Q20:R20"/>
    <mergeCell ref="S20:T20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7:AB17"/>
    <mergeCell ref="AC17:AD17"/>
    <mergeCell ref="AE17:AF17"/>
    <mergeCell ref="AG17:AH17"/>
    <mergeCell ref="I18:J18"/>
    <mergeCell ref="K18:L18"/>
    <mergeCell ref="M18:N18"/>
    <mergeCell ref="O18:P18"/>
    <mergeCell ref="Q18:R18"/>
    <mergeCell ref="S18:T18"/>
    <mergeCell ref="AG18:AH18"/>
    <mergeCell ref="U18:V18"/>
    <mergeCell ref="W18:X18"/>
    <mergeCell ref="Y18:Z18"/>
    <mergeCell ref="AA18:AB18"/>
    <mergeCell ref="AC18:AD18"/>
    <mergeCell ref="AE18:AF18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AE15:AF15"/>
    <mergeCell ref="AG15:AH15"/>
    <mergeCell ref="I16:J16"/>
    <mergeCell ref="K16:L16"/>
    <mergeCell ref="M16:N16"/>
    <mergeCell ref="O16:P16"/>
    <mergeCell ref="Q16:R16"/>
    <mergeCell ref="S16:T16"/>
    <mergeCell ref="AG16:AH16"/>
    <mergeCell ref="U16:V16"/>
    <mergeCell ref="W16:X16"/>
    <mergeCell ref="Y16:Z16"/>
    <mergeCell ref="AA16:AB16"/>
    <mergeCell ref="AC16:AD16"/>
    <mergeCell ref="AE16:AF16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3:AB13"/>
    <mergeCell ref="AC13:AD13"/>
    <mergeCell ref="AE13:AF13"/>
    <mergeCell ref="AG13:AH13"/>
    <mergeCell ref="I14:J14"/>
    <mergeCell ref="K14:L14"/>
    <mergeCell ref="M14:N14"/>
    <mergeCell ref="O14:P14"/>
    <mergeCell ref="Q14:R14"/>
    <mergeCell ref="S14:T14"/>
    <mergeCell ref="AG14:AH14"/>
    <mergeCell ref="U14:V14"/>
    <mergeCell ref="W14:X14"/>
    <mergeCell ref="Y14:Z14"/>
    <mergeCell ref="AA14:AB14"/>
    <mergeCell ref="AC14:AD14"/>
    <mergeCell ref="AE14:AF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1:AB11"/>
    <mergeCell ref="AC11:AD11"/>
    <mergeCell ref="AE11:AF11"/>
    <mergeCell ref="AG11:AH11"/>
    <mergeCell ref="I12:J12"/>
    <mergeCell ref="K12:L12"/>
    <mergeCell ref="M12:N12"/>
    <mergeCell ref="O12:P12"/>
    <mergeCell ref="Q12:R12"/>
    <mergeCell ref="S12:T12"/>
    <mergeCell ref="AG12:AH12"/>
    <mergeCell ref="U12:V12"/>
    <mergeCell ref="W12:X12"/>
    <mergeCell ref="Y12:Z12"/>
    <mergeCell ref="AA12:AB12"/>
    <mergeCell ref="AC12:AD12"/>
    <mergeCell ref="AE12:AF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9:AB9"/>
    <mergeCell ref="AC9:AD9"/>
    <mergeCell ref="AE9:AF9"/>
    <mergeCell ref="AG9:AH9"/>
    <mergeCell ref="I10:J10"/>
    <mergeCell ref="K10:L10"/>
    <mergeCell ref="M10:N10"/>
    <mergeCell ref="O10:P10"/>
    <mergeCell ref="Q10:R10"/>
    <mergeCell ref="S10:T10"/>
    <mergeCell ref="AG10:AH10"/>
    <mergeCell ref="U10:V10"/>
    <mergeCell ref="W10:X10"/>
    <mergeCell ref="Y10:Z10"/>
    <mergeCell ref="AA10:AB10"/>
    <mergeCell ref="AC10:AD10"/>
    <mergeCell ref="AE10:AF10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S8:T8"/>
    <mergeCell ref="AG8:AH8"/>
    <mergeCell ref="U8:V8"/>
    <mergeCell ref="W8:X8"/>
    <mergeCell ref="Y8:Z8"/>
    <mergeCell ref="AA8:AB8"/>
    <mergeCell ref="AC8:AD8"/>
    <mergeCell ref="AE8:AF8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E5:AF5"/>
    <mergeCell ref="AG5:AH5"/>
    <mergeCell ref="I6:J6"/>
    <mergeCell ref="K6:L6"/>
    <mergeCell ref="M6:N6"/>
    <mergeCell ref="O6:P6"/>
    <mergeCell ref="Q6:R6"/>
    <mergeCell ref="S6:T6"/>
    <mergeCell ref="AG6:AH6"/>
    <mergeCell ref="U6:V6"/>
    <mergeCell ref="W6:X6"/>
    <mergeCell ref="Y6:Z6"/>
    <mergeCell ref="AA6:AB6"/>
    <mergeCell ref="AC6:AD6"/>
    <mergeCell ref="AE6:AF6"/>
    <mergeCell ref="AM4:AM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E4:AF4"/>
    <mergeCell ref="AG4:AH4"/>
    <mergeCell ref="AI4:AI5"/>
    <mergeCell ref="AJ4:AJ5"/>
    <mergeCell ref="AK4:AK5"/>
    <mergeCell ref="AL4:AL5"/>
    <mergeCell ref="S4:T4"/>
    <mergeCell ref="U4:V4"/>
    <mergeCell ref="W4:X4"/>
    <mergeCell ref="Y4:Z4"/>
    <mergeCell ref="AA4:AB4"/>
    <mergeCell ref="AC4:AD4"/>
    <mergeCell ref="AA5:AB5"/>
    <mergeCell ref="AC5:AD5"/>
    <mergeCell ref="E3:F3"/>
    <mergeCell ref="G3:H3"/>
    <mergeCell ref="I3:K3"/>
    <mergeCell ref="L3:N3"/>
    <mergeCell ref="O3:T3"/>
    <mergeCell ref="I4:J4"/>
    <mergeCell ref="K4:L4"/>
    <mergeCell ref="M4:N4"/>
    <mergeCell ref="O4:P4"/>
    <mergeCell ref="Q4:R4"/>
    <mergeCell ref="AD1:AF1"/>
    <mergeCell ref="AG1:AI1"/>
    <mergeCell ref="AJ1:AK1"/>
    <mergeCell ref="AL1:AM1"/>
    <mergeCell ref="E2:F2"/>
    <mergeCell ref="G2:H2"/>
    <mergeCell ref="I2:K2"/>
    <mergeCell ref="L2:Z2"/>
    <mergeCell ref="AA2:AC2"/>
    <mergeCell ref="AD2:AM2"/>
  </mergeCells>
  <conditionalFormatting sqref="F6:F21">
    <cfRule type="duplicateValues" dxfId="28" priority="1"/>
  </conditionalFormatting>
  <printOptions horizontalCentered="1"/>
  <pageMargins left="0.15748031496062992" right="0.15748031496062992" top="0.39370078740157483" bottom="0.39370078740157483" header="0.51181102362204722" footer="0.39370078740157483"/>
  <pageSetup paperSize="9" orientation="landscape" r:id="rId1"/>
  <headerFooter>
    <oddFooter>&amp;L&amp;"Arial Narrow,Regular"&amp;8&amp;D &amp;T&amp;R&amp;"Arial Narrow,Regular"&amp;8Results by Sprints Software 07507 853112
&amp;F/&amp;A/Page &amp;P of &amp;N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37</vt:i4>
      </vt:variant>
    </vt:vector>
  </HeadingPairs>
  <TitlesOfParts>
    <vt:vector size="68" baseType="lpstr">
      <vt:lpstr> Master (Jumps)</vt:lpstr>
      <vt:lpstr>High Jump (A) (M)</vt:lpstr>
      <vt:lpstr>High Jump (B) (M)</vt:lpstr>
      <vt:lpstr>High Jump (B) (W)</vt:lpstr>
      <vt:lpstr>High Jump (C) (M)</vt:lpstr>
      <vt:lpstr>High Jump (D) (W)</vt:lpstr>
      <vt:lpstr>High Jump (D) (M)</vt:lpstr>
      <vt:lpstr>Discus (IPCM)</vt:lpstr>
      <vt:lpstr>High Jump (E) (W)</vt:lpstr>
      <vt:lpstr>High Jump (E) (M)</vt:lpstr>
      <vt:lpstr>Long Jump (A) M</vt:lpstr>
      <vt:lpstr>Long Jump (B) W</vt:lpstr>
      <vt:lpstr>Long Jump (B) M</vt:lpstr>
      <vt:lpstr>Long Jump (C) W</vt:lpstr>
      <vt:lpstr>Triple Jump (9m) W</vt:lpstr>
      <vt:lpstr>Triple Jump (11m) (W)</vt:lpstr>
      <vt:lpstr>Triple Jump (11m) (M)</vt:lpstr>
      <vt:lpstr>Triple Jump (13m) (M)</vt:lpstr>
      <vt:lpstr>Records</vt:lpstr>
      <vt:lpstr>Master (T)</vt:lpstr>
      <vt:lpstr>Hammer (W)</vt:lpstr>
      <vt:lpstr>Hammer (M)</vt:lpstr>
      <vt:lpstr>Discus (W)</vt:lpstr>
      <vt:lpstr>Discus (U20W)</vt:lpstr>
      <vt:lpstr>Discus (M)</vt:lpstr>
      <vt:lpstr>Discus (U20M)</vt:lpstr>
      <vt:lpstr>Shot W U20</vt:lpstr>
      <vt:lpstr>Shot W </vt:lpstr>
      <vt:lpstr>Shot M</vt:lpstr>
      <vt:lpstr>Shot M U20 </vt:lpstr>
      <vt:lpstr> Records(T)</vt:lpstr>
      <vt:lpstr>' Records(T)'!_Hlk5702096</vt:lpstr>
      <vt:lpstr>Records!_Hlk5702096</vt:lpstr>
      <vt:lpstr>discus</vt:lpstr>
      <vt:lpstr>hammer</vt:lpstr>
      <vt:lpstr>high_j</vt:lpstr>
      <vt:lpstr>long_j</vt:lpstr>
      <vt:lpstr>' Master (Jumps)'!Print_Area</vt:lpstr>
      <vt:lpstr>'Discus (IPCM)'!Print_Area</vt:lpstr>
      <vt:lpstr>'Discus (M)'!Print_Area</vt:lpstr>
      <vt:lpstr>'Discus (U20M)'!Print_Area</vt:lpstr>
      <vt:lpstr>'Discus (U20W)'!Print_Area</vt:lpstr>
      <vt:lpstr>'Discus (W)'!Print_Area</vt:lpstr>
      <vt:lpstr>'Hammer (M)'!Print_Area</vt:lpstr>
      <vt:lpstr>'Hammer (W)'!Print_Area</vt:lpstr>
      <vt:lpstr>'High Jump (A) (M)'!Print_Area</vt:lpstr>
      <vt:lpstr>'High Jump (B) (M)'!Print_Area</vt:lpstr>
      <vt:lpstr>'High Jump (B) (W)'!Print_Area</vt:lpstr>
      <vt:lpstr>'High Jump (C) (M)'!Print_Area</vt:lpstr>
      <vt:lpstr>'High Jump (D) (M)'!Print_Area</vt:lpstr>
      <vt:lpstr>'High Jump (D) (W)'!Print_Area</vt:lpstr>
      <vt:lpstr>'High Jump (E) (M)'!Print_Area</vt:lpstr>
      <vt:lpstr>'High Jump (E) (W)'!Print_Area</vt:lpstr>
      <vt:lpstr>'Long Jump (A) M'!Print_Area</vt:lpstr>
      <vt:lpstr>'Long Jump (B) M'!Print_Area</vt:lpstr>
      <vt:lpstr>'Long Jump (B) W'!Print_Area</vt:lpstr>
      <vt:lpstr>'Long Jump (C) W'!Print_Area</vt:lpstr>
      <vt:lpstr>'Master (T)'!Print_Area</vt:lpstr>
      <vt:lpstr>'Shot M'!Print_Area</vt:lpstr>
      <vt:lpstr>'Shot M U20 '!Print_Area</vt:lpstr>
      <vt:lpstr>'Shot W '!Print_Area</vt:lpstr>
      <vt:lpstr>'Shot W U20'!Print_Area</vt:lpstr>
      <vt:lpstr>'Triple Jump (11m) (M)'!Print_Area</vt:lpstr>
      <vt:lpstr>'Triple Jump (11m) (W)'!Print_Area</vt:lpstr>
      <vt:lpstr>'Triple Jump (13m) (M)'!Print_Area</vt:lpstr>
      <vt:lpstr>'Triple Jump (9m) W'!Print_Area</vt:lpstr>
      <vt:lpstr>shot</vt:lpstr>
      <vt:lpstr>triple_j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2019-05-29T09:03:50Z</cp:lastPrinted>
  <dcterms:created xsi:type="dcterms:W3CDTF">2017-05-26T06:07:15Z</dcterms:created>
  <dcterms:modified xsi:type="dcterms:W3CDTF">2019-05-29T09:03:57Z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81661eef-b18b-493d-81c8-f1781550693a</vt:lpwstr>
  </property>
</Properties>
</file>